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0380" windowHeight="7995" activeTab="0"/>
  </bookViews>
  <sheets>
    <sheet name="Intro" sheetId="1" r:id="rId1"/>
    <sheet name="Masse et Centrage" sheetId="2" r:id="rId2"/>
    <sheet name="Séries" sheetId="3" state="hidden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<sst xmlns="http://schemas.openxmlformats.org/spreadsheetml/2006/main" count="66" uniqueCount="66">
  <si>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FICHE DE PESEE</t>
  </si>
  <si>
    <t>Référence verticale :</t>
  </si>
  <si>
    <t>C = Corde Moyenne Aérodynamique</t>
  </si>
  <si>
    <t>Mise à niveau horizontale :</t>
  </si>
  <si>
    <t>C% = ((b-a)x100)/c</t>
  </si>
  <si>
    <t>M= P1 + P2</t>
  </si>
  <si>
    <t>D2 = (P1xD)/M</t>
  </si>
  <si>
    <t>b = d-D2</t>
  </si>
  <si>
    <t>Moment = Mxb</t>
  </si>
  <si>
    <t>Distance du CG</t>
  </si>
  <si>
    <t>MASSES A VIDE (en Kg)</t>
  </si>
  <si>
    <t>Roue Gauche</t>
  </si>
  <si>
    <t>Roue Droite</t>
  </si>
  <si>
    <t>Roue AV</t>
  </si>
  <si>
    <t>Masse à vide</t>
  </si>
  <si>
    <t>LIMITES DE CENTRAGE</t>
  </si>
  <si>
    <t>Centrage en % de la C.M.A.</t>
  </si>
  <si>
    <t>Distance du C.G. au plan de référence (en mètres)</t>
  </si>
  <si>
    <t>Chargement</t>
  </si>
  <si>
    <t>Masse
Kg</t>
  </si>
  <si>
    <t>Bras de levier
m</t>
  </si>
  <si>
    <t>Moment
mxKg</t>
  </si>
  <si>
    <t>AVION VIDE</t>
  </si>
  <si>
    <t>EQUIPAGE</t>
  </si>
  <si>
    <t>PASSAGERS</t>
  </si>
  <si>
    <t>BAGAGES</t>
  </si>
  <si>
    <t>Huile : Comprise dans poids à vide</t>
  </si>
  <si>
    <t>Essence non utilisable par réservoir : Comprise dans poids à vide</t>
  </si>
  <si>
    <t>TOTAL</t>
  </si>
  <si>
    <t>CHARGEMENT</t>
  </si>
  <si>
    <t>Masse maximale :</t>
  </si>
  <si>
    <t>Kg</t>
  </si>
  <si>
    <r>
      <t xml:space="preserve">ESSENCE </t>
    </r>
    <r>
      <rPr>
        <sz val="8"/>
        <color indexed="8"/>
        <rFont val="Arial"/>
        <family val="2"/>
      </rPr>
      <t>0.72kg/L</t>
    </r>
  </si>
  <si>
    <t>UTILISATION :</t>
  </si>
  <si>
    <t>Masse et centrage</t>
  </si>
  <si>
    <t>: Saisir le poids des personnes à bord, des bagages et du carburant. La feuille Excel calcule automatiquement la masse et le centrage de l'avion.</t>
  </si>
  <si>
    <t>L'ASCAB ne pourra être tenu pour RESPONSABLE d'erreurs de calculs générées par les utilitaires.
Il appartient à chacun des commandants de bord de vérifier l'exactitude des informations.</t>
  </si>
  <si>
    <t>ROBIN  R1180T  F-GCAG</t>
  </si>
  <si>
    <t>ROBIN
R 1180T
N°235
F-GCAG</t>
  </si>
  <si>
    <t>d = 0.770 m</t>
  </si>
  <si>
    <t>D = 1.780 m</t>
  </si>
  <si>
    <t>D2 = 0.564 m</t>
  </si>
  <si>
    <t>b = 0.206 m</t>
  </si>
  <si>
    <t>P2 : 452.00 Kg</t>
  </si>
  <si>
    <t>P1 : 210.00 Kg</t>
  </si>
  <si>
    <t>Nervure n°7</t>
  </si>
  <si>
    <t>Longeron supérieur</t>
  </si>
  <si>
    <t>Bras de levier à vide : 0.2060 m</t>
  </si>
  <si>
    <t>Date : 29/04/2011</t>
  </si>
  <si>
    <t>Moment à vide : 136.37MKg</t>
  </si>
  <si>
    <t>Limite</t>
  </si>
  <si>
    <t>CAT U</t>
  </si>
  <si>
    <t>Plage de centrage à vide en % de la C.M.A. : 12% &lt; C% &lt; 26%</t>
  </si>
  <si>
    <t>Masse</t>
  </si>
  <si>
    <t>Limites :</t>
  </si>
  <si>
    <t>inf à 0.2</t>
  </si>
  <si>
    <t>sup à 0.445</t>
  </si>
  <si>
    <t>sup à 1150</t>
  </si>
  <si>
    <t xml:space="preserve">A = </t>
  </si>
  <si>
    <t>B=</t>
  </si>
  <si>
    <t>Diag</t>
  </si>
  <si>
    <t>Plage de centrage : 0.20 &lt; b &lt; 0.46 m</t>
  </si>
  <si>
    <t xml:space="preserve">Centrage à vide en % de la C.M.A. : C% = </t>
  </si>
  <si>
    <t>Etablie par : 
Lieu : Balma-Lasbordes LFCL</t>
  </si>
  <si>
    <t>a= /</t>
  </si>
  <si>
    <t>c = /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</si>
</sst>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\ \f\t"/>
    <numFmt numFmtId="174" formatCode="0\ \m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0\ \k\g"/>
  </numFmts>
  <fonts count="35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5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20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32" fillId="23" borderId="9" applyNumberFormat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0" xfId="0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8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8" fillId="0" borderId="15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 indent="1"/>
    </xf>
    <xf numFmtId="0" fontId="6" fillId="0" borderId="23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0" fontId="11" fillId="0" borderId="16" xfId="0" applyFont="1" applyBorder="1" applyAlignment="1">
      <alignment horizontal="left" vertical="center" indent="1"/>
    </xf>
    <xf numFmtId="0" fontId="9" fillId="0" borderId="19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top" indent="1"/>
    </xf>
    <xf numFmtId="0" fontId="12" fillId="0" borderId="0" xfId="0" applyFont="1" applyAlignment="1">
      <alignment horizontal="left" vertical="top" indent="1"/>
    </xf>
    <xf numFmtId="0" fontId="13" fillId="0" borderId="13" xfId="0" applyFont="1" applyBorder="1" applyAlignment="1">
      <alignment horizontal="left" indent="2"/>
    </xf>
    <xf numFmtId="0" fontId="13" fillId="0" borderId="0" xfId="0" applyFont="1" applyBorder="1" applyAlignment="1">
      <alignment horizontal="left" indent="2"/>
    </xf>
    <xf numFmtId="0" fontId="7" fillId="0" borderId="13" xfId="0" applyFont="1" applyBorder="1" applyAlignment="1">
      <alignment horizontal="left" indent="1"/>
    </xf>
    <xf numFmtId="0" fontId="7" fillId="0" borderId="14" xfId="0" applyFont="1" applyBorder="1" applyAlignment="1">
      <alignment horizontal="left" indent="1"/>
    </xf>
    <xf numFmtId="0" fontId="6" fillId="0" borderId="10" xfId="0" applyFont="1" applyBorder="1" applyAlignment="1">
      <alignment horizontal="left" vertical="center" indent="1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indent="2"/>
    </xf>
    <xf numFmtId="0" fontId="6" fillId="0" borderId="19" xfId="0" applyFont="1" applyBorder="1" applyAlignment="1">
      <alignment horizontal="left" vertical="center" indent="2"/>
    </xf>
    <xf numFmtId="0" fontId="6" fillId="0" borderId="16" xfId="0" applyFont="1" applyBorder="1" applyAlignment="1">
      <alignment horizontal="left" vertical="center" indent="2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6" fillId="0" borderId="10" xfId="0" applyFont="1" applyBorder="1" applyAlignment="1" applyProtection="1">
      <alignment horizontal="center" vertical="center"/>
      <protection locked="0"/>
    </xf>
    <xf numFmtId="172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2" fontId="12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65"/>
          <c:w val="0.94675"/>
          <c:h val="0.9745"/>
        </c:manualLayout>
      </c:layout>
      <c:scatterChart>
        <c:scatterStyle val="lineMarker"/>
        <c:varyColors val="0"/>
        <c:ser>
          <c:idx val="2"/>
          <c:order val="0"/>
          <c:tx>
            <c:v>CAT U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Séries!$D$2:$D$3</c:f>
              <c:numCache>
                <c:ptCount val="2"/>
                <c:pt idx="0">
                  <c:v>0.3389</c:v>
                </c:pt>
                <c:pt idx="1">
                  <c:v>0.339</c:v>
                </c:pt>
              </c:numCache>
            </c:numRef>
          </c:xVal>
          <c:yVal>
            <c:numRef>
              <c:f>Séries!$E$2:$E$3</c:f>
              <c:numCache>
                <c:ptCount val="2"/>
                <c:pt idx="0">
                  <c:v>0</c:v>
                </c:pt>
                <c:pt idx="1">
                  <c:v>1150</c:v>
                </c:pt>
              </c:numCache>
            </c:numRef>
          </c:yVal>
          <c:smooth val="0"/>
        </c:ser>
        <c:ser>
          <c:idx val="1"/>
          <c:order val="1"/>
          <c:tx>
            <c:v>Limite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Séries!$A$2:$A$6</c:f>
              <c:numCache>
                <c:ptCount val="5"/>
                <c:pt idx="0">
                  <c:v>0.2</c:v>
                </c:pt>
                <c:pt idx="1">
                  <c:v>0.2001</c:v>
                </c:pt>
                <c:pt idx="2">
                  <c:v>0.339</c:v>
                </c:pt>
                <c:pt idx="3">
                  <c:v>0.445</c:v>
                </c:pt>
                <c:pt idx="4">
                  <c:v>0.4451</c:v>
                </c:pt>
              </c:numCache>
            </c:numRef>
          </c:xVal>
          <c:yVal>
            <c:numRef>
              <c:f>Séries!$B$2:$B$6</c:f>
              <c:numCache>
                <c:ptCount val="5"/>
                <c:pt idx="0">
                  <c:v>0</c:v>
                </c:pt>
                <c:pt idx="1">
                  <c:v>940</c:v>
                </c:pt>
                <c:pt idx="2">
                  <c:v>1150</c:v>
                </c:pt>
                <c:pt idx="3">
                  <c:v>1150</c:v>
                </c:pt>
                <c:pt idx="4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v>Masse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Séries!$H$2:$H$3</c:f>
              <c:numCache>
                <c:ptCount val="2"/>
                <c:pt idx="0">
                  <c:v>0.3435390154968095</c:v>
                </c:pt>
                <c:pt idx="1">
                  <c:v>0.3436390154968095</c:v>
                </c:pt>
              </c:numCache>
            </c:numRef>
          </c:xVal>
          <c:yVal>
            <c:numRef>
              <c:f>Séries!$G$2:$G$3</c:f>
              <c:numCache>
                <c:ptCount val="2"/>
                <c:pt idx="0">
                  <c:v>-1000</c:v>
                </c:pt>
                <c:pt idx="1">
                  <c:v>1097</c:v>
                </c:pt>
              </c:numCache>
            </c:numRef>
          </c:yVal>
          <c:smooth val="0"/>
        </c:ser>
        <c:axId val="45172223"/>
        <c:axId val="3896824"/>
      </c:scatterChart>
      <c:valAx>
        <c:axId val="45172223"/>
        <c:scaling>
          <c:orientation val="minMax"/>
          <c:max val="0.46"/>
          <c:min val="0.1800000000000000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6824"/>
        <c:crosses val="autoZero"/>
        <c:crossBetween val="midCat"/>
        <c:dispUnits/>
        <c:majorUnit val="0.020000000000000004"/>
        <c:minorUnit val="0.020000000000000004"/>
      </c:valAx>
      <c:valAx>
        <c:axId val="3896824"/>
        <c:scaling>
          <c:orientation val="minMax"/>
          <c:max val="1200"/>
          <c:min val="8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2223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2486025</xdr:colOff>
      <xdr:row>1</xdr:row>
      <xdr:rowOff>152400</xdr:rowOff>
    </xdr:from>
    <xdr:to>
      <xdr:col>1</xdr:col>
      <xdr:colOff>2486025</xdr:colOff>
      <xdr:row>8</xdr:row>
      <xdr:rowOff>123825</xdr:rowOff>
    </xdr:to>
    <xdr:pic>
      <xdr:nvPicPr>
        <xdr:cNvPr id="1" name="Image 1" descr="ASCAB_mediu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342900"/>
          <a:ext cx="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2486025</xdr:colOff>
      <xdr:row>1</xdr:row>
      <xdr:rowOff>171450</xdr:rowOff>
    </xdr:from>
    <xdr:to>
      <xdr:col>1</xdr:col>
      <xdr:colOff>5524500</xdr:colOff>
      <xdr:row>8</xdr:row>
      <xdr:rowOff>142875</xdr:rowOff>
    </xdr:to>
    <xdr:pic>
      <xdr:nvPicPr>
        <xdr:cNvPr id="2" name="Image 1" descr="ASCAB_mediu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361950"/>
          <a:ext cx="3048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2486025</xdr:colOff>
      <xdr:row>1</xdr:row>
      <xdr:rowOff>152400</xdr:rowOff>
    </xdr:from>
    <xdr:to>
      <xdr:col>1</xdr:col>
      <xdr:colOff>5524500</xdr:colOff>
      <xdr:row>8</xdr:row>
      <xdr:rowOff>123825</xdr:rowOff>
    </xdr:to>
    <xdr:pic>
      <xdr:nvPicPr>
        <xdr:cNvPr id="3" name="Image 1" descr="ASCAB_mediu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342900"/>
          <a:ext cx="3048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209550</xdr:rowOff>
    </xdr:from>
    <xdr:to>
      <xdr:col>7</xdr:col>
      <xdr:colOff>123825</xdr:colOff>
      <xdr:row>14</xdr:row>
      <xdr:rowOff>133350</xdr:rowOff>
    </xdr:to>
    <xdr:grpSp>
      <xdr:nvGrpSpPr>
        <xdr:cNvPr id="1" name="Groupe 152"/>
        <xdr:cNvGrpSpPr>
          <a:grpSpLocks/>
        </xdr:cNvGrpSpPr>
      </xdr:nvGrpSpPr>
      <xdr:grpSpPr>
        <a:xfrm>
          <a:off x="171450" y="581025"/>
          <a:ext cx="5610225" cy="3305175"/>
          <a:chOff x="7403243" y="1231641"/>
          <a:chExt cx="5605563" cy="3065342"/>
        </a:xfrm>
        <a:solidFill>
          <a:srgbClr val="FFFFFF"/>
        </a:solidFill>
      </xdr:grpSpPr>
      <xdr:grpSp>
        <xdr:nvGrpSpPr>
          <xdr:cNvPr id="2" name="Groupe 136"/>
          <xdr:cNvGrpSpPr>
            <a:grpSpLocks/>
          </xdr:cNvGrpSpPr>
        </xdr:nvGrpSpPr>
        <xdr:grpSpPr>
          <a:xfrm>
            <a:off x="9268494" y="1683779"/>
            <a:ext cx="3661834" cy="1410824"/>
            <a:chOff x="9265799" y="1682276"/>
            <a:chExt cx="3661654" cy="1410311"/>
          </a:xfrm>
          <a:solidFill>
            <a:srgbClr val="FFFFFF"/>
          </a:solidFill>
        </xdr:grpSpPr>
        <xdr:sp>
          <xdr:nvSpPr>
            <xdr:cNvPr id="5" name="Connecteur droit 13"/>
            <xdr:cNvSpPr>
              <a:spLocks/>
            </xdr:cNvSpPr>
          </xdr:nvSpPr>
          <xdr:spPr>
            <a:xfrm rot="5400000">
              <a:off x="9732660" y="2705104"/>
              <a:ext cx="227938" cy="171353"/>
            </a:xfrm>
            <a:prstGeom prst="line">
              <a:avLst/>
            </a:prstGeom>
            <a:noFill/>
            <a:ln w="12700" cmpd="sng">
              <a:solidFill>
                <a:srgbClr val="77933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Connecteur droit 15"/>
            <xdr:cNvSpPr>
              <a:spLocks/>
            </xdr:cNvSpPr>
          </xdr:nvSpPr>
          <xdr:spPr>
            <a:xfrm rot="16200000" flipH="1">
              <a:off x="10769823" y="2686065"/>
              <a:ext cx="114427" cy="199912"/>
            </a:xfrm>
            <a:prstGeom prst="line">
              <a:avLst/>
            </a:prstGeom>
            <a:noFill/>
            <a:ln w="12700" cmpd="sng">
              <a:solidFill>
                <a:srgbClr val="77933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Connecteur droit 22"/>
            <xdr:cNvSpPr>
              <a:spLocks/>
            </xdr:cNvSpPr>
          </xdr:nvSpPr>
          <xdr:spPr>
            <a:xfrm rot="16200000" flipH="1">
              <a:off x="12797464" y="1782056"/>
              <a:ext cx="0" cy="742176"/>
            </a:xfrm>
            <a:prstGeom prst="line">
              <a:avLst/>
            </a:prstGeom>
            <a:noFill/>
            <a:ln w="19050" cmpd="sng">
              <a:solidFill>
                <a:srgbClr val="77933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" name="Connecteur droit 26"/>
            <xdr:cNvSpPr>
              <a:spLocks/>
            </xdr:cNvSpPr>
          </xdr:nvSpPr>
          <xdr:spPr>
            <a:xfrm>
              <a:off x="12359897" y="2258035"/>
              <a:ext cx="571218" cy="9520"/>
            </a:xfrm>
            <a:prstGeom prst="line">
              <a:avLst/>
            </a:prstGeom>
            <a:noFill/>
            <a:ln w="63500" cmpd="sng">
              <a:solidFill>
                <a:srgbClr val="77933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" name="Ellipse 38"/>
            <xdr:cNvSpPr>
              <a:spLocks/>
            </xdr:cNvSpPr>
          </xdr:nvSpPr>
          <xdr:spPr>
            <a:xfrm>
              <a:off x="10827494" y="2866937"/>
              <a:ext cx="218784" cy="218951"/>
            </a:xfrm>
            <a:prstGeom prst="ellipse">
              <a:avLst/>
            </a:prstGeom>
            <a:noFill/>
            <a:ln w="12700" cmpd="sng">
              <a:solidFill>
                <a:srgbClr val="77933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3" name="Ellipse 39"/>
            <xdr:cNvSpPr>
              <a:spLocks/>
            </xdr:cNvSpPr>
          </xdr:nvSpPr>
          <xdr:spPr>
            <a:xfrm>
              <a:off x="9609079" y="2914535"/>
              <a:ext cx="181252" cy="180872"/>
            </a:xfrm>
            <a:prstGeom prst="ellipse">
              <a:avLst/>
            </a:prstGeom>
            <a:noFill/>
            <a:ln w="12700" cmpd="sng">
              <a:solidFill>
                <a:srgbClr val="77933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ZoneTexte 40"/>
            <xdr:cNvSpPr txBox="1">
              <a:spLocks noChangeArrowheads="1"/>
            </xdr:cNvSpPr>
          </xdr:nvSpPr>
          <xdr:spPr>
            <a:xfrm>
              <a:off x="11293440" y="2353231"/>
              <a:ext cx="714023" cy="19039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339966"/>
                  </a:solidFill>
                </a:rPr>
                <a:t>F-GCAG</a:t>
              </a:r>
            </a:p>
          </xdr:txBody>
        </xdr:sp>
      </xdr:grpSp>
      <xdr:grpSp>
        <xdr:nvGrpSpPr>
          <xdr:cNvPr id="15" name="Groupe 151"/>
          <xdr:cNvGrpSpPr>
            <a:grpSpLocks/>
          </xdr:cNvGrpSpPr>
        </xdr:nvGrpSpPr>
        <xdr:grpSpPr>
          <a:xfrm>
            <a:off x="7403243" y="1231641"/>
            <a:ext cx="5605563" cy="3065342"/>
            <a:chOff x="7403243" y="1231641"/>
            <a:chExt cx="5605563" cy="3065342"/>
          </a:xfrm>
          <a:solidFill>
            <a:srgbClr val="FFFFFF"/>
          </a:solidFill>
        </xdr:grpSpPr>
        <xdr:sp>
          <xdr:nvSpPr>
            <xdr:cNvPr id="16" name="ZoneTexte 123"/>
            <xdr:cNvSpPr txBox="1">
              <a:spLocks noChangeArrowheads="1"/>
            </xdr:cNvSpPr>
          </xdr:nvSpPr>
          <xdr:spPr>
            <a:xfrm>
              <a:off x="9620243" y="4135286"/>
              <a:ext cx="190589" cy="16169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P1</a:t>
              </a:r>
            </a:p>
          </xdr:txBody>
        </xdr:sp>
        <xdr:sp>
          <xdr:nvSpPr>
            <xdr:cNvPr id="17" name="ZoneTexte 124"/>
            <xdr:cNvSpPr txBox="1">
              <a:spLocks noChangeArrowheads="1"/>
            </xdr:cNvSpPr>
          </xdr:nvSpPr>
          <xdr:spPr>
            <a:xfrm>
              <a:off x="10839453" y="4135286"/>
              <a:ext cx="200399" cy="16169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P2</a:t>
              </a:r>
            </a:p>
          </xdr:txBody>
        </xdr:sp>
        <xdr:sp>
          <xdr:nvSpPr>
            <xdr:cNvPr id="18" name="Connecteur droit 43"/>
            <xdr:cNvSpPr>
              <a:spLocks/>
            </xdr:cNvSpPr>
          </xdr:nvSpPr>
          <xdr:spPr>
            <a:xfrm rot="5400000" flipH="1" flipV="1">
              <a:off x="8706536" y="2535944"/>
              <a:ext cx="260798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19" name="Groupe 63"/>
            <xdr:cNvGrpSpPr>
              <a:grpSpLocks/>
            </xdr:cNvGrpSpPr>
          </xdr:nvGrpSpPr>
          <xdr:grpSpPr>
            <a:xfrm>
              <a:off x="10568985" y="1240071"/>
              <a:ext cx="4204" cy="2217775"/>
              <a:chOff x="10566671" y="1240276"/>
              <a:chExt cx="4866" cy="2217095"/>
            </a:xfrm>
            <a:solidFill>
              <a:srgbClr val="FFFFFF"/>
            </a:solidFill>
          </xdr:grpSpPr>
          <xdr:sp>
            <xdr:nvSpPr>
              <xdr:cNvPr id="20" name="Connecteur droit 45"/>
              <xdr:cNvSpPr>
                <a:spLocks/>
              </xdr:cNvSpPr>
            </xdr:nvSpPr>
            <xdr:spPr>
              <a:xfrm rot="5400000">
                <a:off x="10332403" y="1479722"/>
                <a:ext cx="4758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1" name="Connecteur droit 47"/>
              <xdr:cNvSpPr>
                <a:spLocks/>
              </xdr:cNvSpPr>
            </xdr:nvSpPr>
            <xdr:spPr>
              <a:xfrm rot="5400000">
                <a:off x="10303853" y="2126560"/>
                <a:ext cx="5329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2" name="Connecteur droit 53"/>
              <xdr:cNvSpPr>
                <a:spLocks/>
              </xdr:cNvSpPr>
            </xdr:nvSpPr>
            <xdr:spPr>
              <a:xfrm rot="5400000">
                <a:off x="10246753" y="2849887"/>
                <a:ext cx="64713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3" name="Connecteur droit 60"/>
              <xdr:cNvSpPr>
                <a:spLocks/>
              </xdr:cNvSpPr>
            </xdr:nvSpPr>
            <xdr:spPr>
              <a:xfrm rot="5400000">
                <a:off x="10494188" y="3383098"/>
                <a:ext cx="15226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24" name="Groupe 106"/>
            <xdr:cNvGrpSpPr>
              <a:grpSpLocks/>
            </xdr:cNvGrpSpPr>
          </xdr:nvGrpSpPr>
          <xdr:grpSpPr>
            <a:xfrm>
              <a:off x="10931945" y="2981185"/>
              <a:ext cx="4204" cy="1167129"/>
              <a:chOff x="10929838" y="2979096"/>
              <a:chExt cx="4053" cy="1175425"/>
            </a:xfrm>
            <a:solidFill>
              <a:srgbClr val="FFFFFF"/>
            </a:solidFill>
          </xdr:grpSpPr>
          <xdr:sp>
            <xdr:nvSpPr>
              <xdr:cNvPr id="25" name="Connecteur droit 95"/>
              <xdr:cNvSpPr>
                <a:spLocks/>
              </xdr:cNvSpPr>
            </xdr:nvSpPr>
            <xdr:spPr>
              <a:xfrm rot="5400000">
                <a:off x="10840883" y="3072542"/>
                <a:ext cx="18217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6" name="Connecteur droit 98"/>
              <xdr:cNvSpPr>
                <a:spLocks/>
              </xdr:cNvSpPr>
            </xdr:nvSpPr>
            <xdr:spPr>
              <a:xfrm rot="5400000">
                <a:off x="10816914" y="3422525"/>
                <a:ext cx="23011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7" name="Connecteur droit 100"/>
              <xdr:cNvSpPr>
                <a:spLocks/>
              </xdr:cNvSpPr>
            </xdr:nvSpPr>
            <xdr:spPr>
              <a:xfrm rot="5400000">
                <a:off x="10821707" y="3791609"/>
                <a:ext cx="22052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28" name="Connecteur droit 102"/>
              <xdr:cNvSpPr>
                <a:spLocks/>
              </xdr:cNvSpPr>
            </xdr:nvSpPr>
            <xdr:spPr>
              <a:xfrm rot="5400000">
                <a:off x="10879235" y="4098394"/>
                <a:ext cx="10546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sp>
          <xdr:nvSpPr>
            <xdr:cNvPr id="29" name="Connecteur droit 109"/>
            <xdr:cNvSpPr>
              <a:spLocks/>
            </xdr:cNvSpPr>
          </xdr:nvSpPr>
          <xdr:spPr>
            <a:xfrm rot="10800000" flipV="1">
              <a:off x="7403243" y="2355089"/>
              <a:ext cx="560556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grpSp>
          <xdr:nvGrpSpPr>
            <xdr:cNvPr id="30" name="Groupe 115"/>
            <xdr:cNvGrpSpPr>
              <a:grpSpLocks/>
            </xdr:cNvGrpSpPr>
          </xdr:nvGrpSpPr>
          <xdr:grpSpPr>
            <a:xfrm>
              <a:off x="9701524" y="3008007"/>
              <a:ext cx="1401" cy="1131878"/>
              <a:chOff x="9700100" y="3005847"/>
              <a:chExt cx="1620" cy="1140568"/>
            </a:xfrm>
            <a:solidFill>
              <a:srgbClr val="FFFFFF"/>
            </a:solidFill>
          </xdr:grpSpPr>
          <xdr:sp>
            <xdr:nvSpPr>
              <xdr:cNvPr id="31" name="Connecteur droit 108"/>
              <xdr:cNvSpPr>
                <a:spLocks/>
              </xdr:cNvSpPr>
            </xdr:nvSpPr>
            <xdr:spPr>
              <a:xfrm rot="5400000">
                <a:off x="9263089" y="3451239"/>
                <a:ext cx="88235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Connecteur droit 110"/>
              <xdr:cNvSpPr>
                <a:spLocks/>
              </xdr:cNvSpPr>
            </xdr:nvSpPr>
            <xdr:spPr>
              <a:xfrm rot="5400000">
                <a:off x="9656312" y="4093664"/>
                <a:ext cx="9590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33" name="Groupe 129"/>
            <xdr:cNvGrpSpPr>
              <a:grpSpLocks/>
            </xdr:cNvGrpSpPr>
          </xdr:nvGrpSpPr>
          <xdr:grpSpPr>
            <a:xfrm>
              <a:off x="9994414" y="2405667"/>
              <a:ext cx="330728" cy="216107"/>
              <a:chOff x="9991927" y="2399489"/>
              <a:chExt cx="330743" cy="215629"/>
            </a:xfrm>
            <a:solidFill>
              <a:srgbClr val="FFFFFF"/>
            </a:solidFill>
          </xdr:grpSpPr>
          <xdr:grpSp>
            <xdr:nvGrpSpPr>
              <xdr:cNvPr id="34" name="Groupe 90"/>
              <xdr:cNvGrpSpPr>
                <a:grpSpLocks/>
              </xdr:cNvGrpSpPr>
            </xdr:nvGrpSpPr>
            <xdr:grpSpPr>
              <a:xfrm>
                <a:off x="9991927" y="2520295"/>
                <a:ext cx="330743" cy="94823"/>
                <a:chOff x="9991927" y="2520273"/>
                <a:chExt cx="330743" cy="94845"/>
              </a:xfrm>
              <a:solidFill>
                <a:srgbClr val="FFFFFF"/>
              </a:solidFill>
            </xdr:grpSpPr>
            <xdr:sp>
              <xdr:nvSpPr>
                <xdr:cNvPr id="35" name="Connecteur droit 69"/>
                <xdr:cNvSpPr>
                  <a:spLocks/>
                </xdr:cNvSpPr>
              </xdr:nvSpPr>
              <xdr:spPr>
                <a:xfrm rot="5400000">
                  <a:off x="9961417" y="2557950"/>
                  <a:ext cx="85497" cy="2854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6" name="Connecteur droit 70"/>
                <xdr:cNvSpPr>
                  <a:spLocks/>
                </xdr:cNvSpPr>
              </xdr:nvSpPr>
              <xdr:spPr>
                <a:xfrm rot="5400000">
                  <a:off x="10265865" y="2548442"/>
                  <a:ext cx="85497" cy="2854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37" name="Connecteur droit 80"/>
                <xdr:cNvSpPr>
                  <a:spLocks/>
                </xdr:cNvSpPr>
              </xdr:nvSpPr>
              <xdr:spPr>
                <a:xfrm>
                  <a:off x="10008795" y="2576967"/>
                  <a:ext cx="304532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sp>
            <xdr:nvSpPr>
              <xdr:cNvPr id="38" name="ZoneTexte 117"/>
              <xdr:cNvSpPr txBox="1">
                <a:spLocks noChangeArrowheads="1"/>
              </xdr:cNvSpPr>
            </xdr:nvSpPr>
            <xdr:spPr>
              <a:xfrm>
                <a:off x="10103966" y="2396579"/>
                <a:ext cx="114189" cy="16145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a</a:t>
                </a:r>
              </a:p>
            </xdr:txBody>
          </xdr:sp>
        </xdr:grpSp>
        <xdr:sp>
          <xdr:nvSpPr>
            <xdr:cNvPr id="39" name="ZoneTexte 118"/>
            <xdr:cNvSpPr txBox="1">
              <a:spLocks noChangeArrowheads="1"/>
            </xdr:cNvSpPr>
          </xdr:nvSpPr>
          <xdr:spPr>
            <a:xfrm>
              <a:off x="10648864" y="2374247"/>
              <a:ext cx="256455" cy="18085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CG</a:t>
              </a:r>
            </a:p>
          </xdr:txBody>
        </xdr:sp>
        <xdr:grpSp>
          <xdr:nvGrpSpPr>
            <xdr:cNvPr id="40" name="Groupe 130"/>
            <xdr:cNvGrpSpPr>
              <a:grpSpLocks/>
            </xdr:cNvGrpSpPr>
          </xdr:nvGrpSpPr>
          <xdr:grpSpPr>
            <a:xfrm>
              <a:off x="10566182" y="3086939"/>
              <a:ext cx="379777" cy="192350"/>
              <a:chOff x="10564237" y="3084478"/>
              <a:chExt cx="379382" cy="194553"/>
            </a:xfrm>
            <a:solidFill>
              <a:srgbClr val="FFFFFF"/>
            </a:solidFill>
          </xdr:grpSpPr>
          <xdr:grpSp>
            <xdr:nvGrpSpPr>
              <xdr:cNvPr id="41" name="Groupe 91"/>
              <xdr:cNvGrpSpPr>
                <a:grpSpLocks/>
              </xdr:cNvGrpSpPr>
            </xdr:nvGrpSpPr>
            <xdr:grpSpPr>
              <a:xfrm>
                <a:off x="10564237" y="3183360"/>
                <a:ext cx="379382" cy="95671"/>
                <a:chOff x="10564237" y="3183376"/>
                <a:chExt cx="379382" cy="95655"/>
              </a:xfrm>
              <a:solidFill>
                <a:srgbClr val="FFFFFF"/>
              </a:solidFill>
            </xdr:grpSpPr>
            <xdr:sp>
              <xdr:nvSpPr>
                <xdr:cNvPr id="42" name="Connecteur droit 71"/>
                <xdr:cNvSpPr>
                  <a:spLocks/>
                </xdr:cNvSpPr>
              </xdr:nvSpPr>
              <xdr:spPr>
                <a:xfrm rot="5400000">
                  <a:off x="10531801" y="3211331"/>
                  <a:ext cx="86689" cy="28553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3" name="Connecteur droit 72"/>
                <xdr:cNvSpPr>
                  <a:spLocks/>
                </xdr:cNvSpPr>
              </xdr:nvSpPr>
              <xdr:spPr>
                <a:xfrm rot="5400000">
                  <a:off x="10883866" y="3220968"/>
                  <a:ext cx="86689" cy="28553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4" name="Connecteur droit 83"/>
                <xdr:cNvSpPr>
                  <a:spLocks/>
                </xdr:cNvSpPr>
              </xdr:nvSpPr>
              <xdr:spPr>
                <a:xfrm>
                  <a:off x="10570307" y="3230414"/>
                  <a:ext cx="35216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sp>
            <xdr:nvSpPr>
              <xdr:cNvPr id="45" name="ZoneTexte 120"/>
              <xdr:cNvSpPr txBox="1">
                <a:spLocks noChangeArrowheads="1"/>
              </xdr:cNvSpPr>
            </xdr:nvSpPr>
            <xdr:spPr>
              <a:xfrm flipH="1">
                <a:off x="10665532" y="3085889"/>
                <a:ext cx="237967" cy="15418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D2</a:t>
                </a:r>
              </a:p>
            </xdr:txBody>
          </xdr:sp>
        </xdr:grpSp>
        <xdr:grpSp>
          <xdr:nvGrpSpPr>
            <xdr:cNvPr id="46" name="Groupe 131"/>
            <xdr:cNvGrpSpPr>
              <a:grpSpLocks/>
            </xdr:cNvGrpSpPr>
          </xdr:nvGrpSpPr>
          <xdr:grpSpPr>
            <a:xfrm>
              <a:off x="9998619" y="3440986"/>
              <a:ext cx="950143" cy="203079"/>
              <a:chOff x="9995979" y="3441160"/>
              <a:chExt cx="950072" cy="205090"/>
            </a:xfrm>
            <a:solidFill>
              <a:srgbClr val="FFFFFF"/>
            </a:solidFill>
          </xdr:grpSpPr>
          <xdr:grpSp>
            <xdr:nvGrpSpPr>
              <xdr:cNvPr id="47" name="Groupe 92"/>
              <xdr:cNvGrpSpPr>
                <a:grpSpLocks/>
              </xdr:cNvGrpSpPr>
            </xdr:nvGrpSpPr>
            <xdr:grpSpPr>
              <a:xfrm>
                <a:off x="9995979" y="3555446"/>
                <a:ext cx="950072" cy="90804"/>
                <a:chOff x="9995979" y="3555459"/>
                <a:chExt cx="950072" cy="90791"/>
              </a:xfrm>
              <a:solidFill>
                <a:srgbClr val="FFFFFF"/>
              </a:solidFill>
            </xdr:grpSpPr>
            <xdr:sp>
              <xdr:nvSpPr>
                <xdr:cNvPr id="48" name="Connecteur droit 73"/>
                <xdr:cNvSpPr>
                  <a:spLocks/>
                </xdr:cNvSpPr>
              </xdr:nvSpPr>
              <xdr:spPr>
                <a:xfrm rot="5400000">
                  <a:off x="10883821" y="3584626"/>
                  <a:ext cx="86694" cy="2855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9" name="Connecteur droit 74"/>
                <xdr:cNvSpPr>
                  <a:spLocks/>
                </xdr:cNvSpPr>
              </xdr:nvSpPr>
              <xdr:spPr>
                <a:xfrm rot="5400000">
                  <a:off x="9970566" y="3584626"/>
                  <a:ext cx="86694" cy="2855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0" name="Connecteur droit 85"/>
                <xdr:cNvSpPr>
                  <a:spLocks/>
                </xdr:cNvSpPr>
              </xdr:nvSpPr>
              <xdr:spPr>
                <a:xfrm>
                  <a:off x="10008805" y="3603714"/>
                  <a:ext cx="913732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sp>
            <xdr:nvSpPr>
              <xdr:cNvPr id="51" name="ZoneTexte 121"/>
              <xdr:cNvSpPr txBox="1">
                <a:spLocks noChangeArrowheads="1"/>
              </xdr:cNvSpPr>
            </xdr:nvSpPr>
            <xdr:spPr>
              <a:xfrm>
                <a:off x="10446551" y="3440084"/>
                <a:ext cx="104745" cy="16366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d</a:t>
                </a:r>
              </a:p>
            </xdr:txBody>
          </xdr:sp>
        </xdr:grpSp>
        <xdr:grpSp>
          <xdr:nvGrpSpPr>
            <xdr:cNvPr id="52" name="Groupe 132"/>
            <xdr:cNvGrpSpPr>
              <a:grpSpLocks/>
            </xdr:cNvGrpSpPr>
          </xdr:nvGrpSpPr>
          <xdr:grpSpPr>
            <a:xfrm>
              <a:off x="9688911" y="3806528"/>
              <a:ext cx="1262653" cy="207677"/>
              <a:chOff x="9686315" y="3808379"/>
              <a:chExt cx="1262978" cy="209955"/>
            </a:xfrm>
            <a:solidFill>
              <a:srgbClr val="FFFFFF"/>
            </a:solidFill>
          </xdr:grpSpPr>
          <xdr:grpSp>
            <xdr:nvGrpSpPr>
              <xdr:cNvPr id="53" name="Groupe 93"/>
              <xdr:cNvGrpSpPr>
                <a:grpSpLocks/>
              </xdr:cNvGrpSpPr>
            </xdr:nvGrpSpPr>
            <xdr:grpSpPr>
              <a:xfrm>
                <a:off x="9686315" y="3926741"/>
                <a:ext cx="1262978" cy="91593"/>
                <a:chOff x="9686315" y="3926732"/>
                <a:chExt cx="1262978" cy="91602"/>
              </a:xfrm>
              <a:solidFill>
                <a:srgbClr val="FFFFFF"/>
              </a:solidFill>
            </xdr:grpSpPr>
            <xdr:sp>
              <xdr:nvSpPr>
                <xdr:cNvPr id="54" name="Connecteur droit 75"/>
                <xdr:cNvSpPr>
                  <a:spLocks/>
                </xdr:cNvSpPr>
              </xdr:nvSpPr>
              <xdr:spPr>
                <a:xfrm rot="5400000">
                  <a:off x="9598855" y="3900100"/>
                  <a:ext cx="202076" cy="2855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5" name="Connecteur droit 76"/>
                <xdr:cNvSpPr>
                  <a:spLocks/>
                </xdr:cNvSpPr>
              </xdr:nvSpPr>
              <xdr:spPr>
                <a:xfrm rot="5400000">
                  <a:off x="10835625" y="3900100"/>
                  <a:ext cx="202076" cy="2855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56" name="Connecteur droit 87"/>
                <xdr:cNvSpPr>
                  <a:spLocks/>
                </xdr:cNvSpPr>
              </xdr:nvSpPr>
              <xdr:spPr>
                <a:xfrm>
                  <a:off x="9686315" y="3861444"/>
                  <a:ext cx="125634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sp>
            <xdr:nvSpPr>
              <xdr:cNvPr id="57" name="ZoneTexte 122"/>
              <xdr:cNvSpPr txBox="1">
                <a:spLocks noChangeArrowheads="1"/>
              </xdr:cNvSpPr>
            </xdr:nvSpPr>
            <xdr:spPr>
              <a:xfrm>
                <a:off x="10294439" y="3803709"/>
                <a:ext cx="104827" cy="16360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D</a:t>
                </a:r>
              </a:p>
            </xdr:txBody>
          </xdr:sp>
        </xdr:grpSp>
        <xdr:grpSp>
          <xdr:nvGrpSpPr>
            <xdr:cNvPr id="58" name="Groupe 128"/>
            <xdr:cNvGrpSpPr>
              <a:grpSpLocks/>
            </xdr:cNvGrpSpPr>
          </xdr:nvGrpSpPr>
          <xdr:grpSpPr>
            <a:xfrm>
              <a:off x="9993013" y="1625537"/>
              <a:ext cx="589986" cy="206911"/>
              <a:chOff x="9991117" y="1623708"/>
              <a:chExt cx="590148" cy="206712"/>
            </a:xfrm>
            <a:solidFill>
              <a:srgbClr val="FFFFFF"/>
            </a:solidFill>
          </xdr:grpSpPr>
          <xdr:grpSp>
            <xdr:nvGrpSpPr>
              <xdr:cNvPr id="59" name="Groupe 89"/>
              <xdr:cNvGrpSpPr>
                <a:grpSpLocks/>
              </xdr:cNvGrpSpPr>
            </xdr:nvGrpSpPr>
            <xdr:grpSpPr>
              <a:xfrm>
                <a:off x="9991117" y="1738795"/>
                <a:ext cx="590148" cy="91625"/>
                <a:chOff x="9991117" y="1738819"/>
                <a:chExt cx="590148" cy="91601"/>
              </a:xfrm>
              <a:solidFill>
                <a:srgbClr val="FFFFFF"/>
              </a:solidFill>
            </xdr:grpSpPr>
            <xdr:sp>
              <xdr:nvSpPr>
                <xdr:cNvPr id="60" name="Connecteur droit 65"/>
                <xdr:cNvSpPr>
                  <a:spLocks/>
                </xdr:cNvSpPr>
              </xdr:nvSpPr>
              <xdr:spPr>
                <a:xfrm rot="5400000">
                  <a:off x="9956594" y="1767582"/>
                  <a:ext cx="95161" cy="2855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61" name="Connecteur droit 68"/>
                <xdr:cNvSpPr>
                  <a:spLocks/>
                </xdr:cNvSpPr>
              </xdr:nvSpPr>
              <xdr:spPr>
                <a:xfrm rot="5400000">
                  <a:off x="10517972" y="1767582"/>
                  <a:ext cx="95161" cy="2855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62" name="Connecteur droit 77"/>
                <xdr:cNvSpPr>
                  <a:spLocks/>
                </xdr:cNvSpPr>
              </xdr:nvSpPr>
              <xdr:spPr>
                <a:xfrm flipV="1">
                  <a:off x="10008821" y="1781871"/>
                  <a:ext cx="561526" cy="9527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sp>
            <xdr:nvSpPr>
              <xdr:cNvPr id="63" name="ZoneTexte 127"/>
              <xdr:cNvSpPr txBox="1">
                <a:spLocks noChangeArrowheads="1"/>
              </xdr:cNvSpPr>
            </xdr:nvSpPr>
            <xdr:spPr>
              <a:xfrm>
                <a:off x="10246799" y="1620092"/>
                <a:ext cx="104751" cy="16180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b</a:t>
                </a:r>
              </a:p>
            </xdr:txBody>
          </xdr:sp>
        </xdr:grpSp>
        <xdr:grpSp>
          <xdr:nvGrpSpPr>
            <xdr:cNvPr id="64" name="Groupe 148"/>
            <xdr:cNvGrpSpPr>
              <a:grpSpLocks/>
            </xdr:cNvGrpSpPr>
          </xdr:nvGrpSpPr>
          <xdr:grpSpPr>
            <a:xfrm>
              <a:off x="10545161" y="2421760"/>
              <a:ext cx="67267" cy="72036"/>
              <a:chOff x="10354805" y="2408695"/>
              <a:chExt cx="67807" cy="71034"/>
            </a:xfrm>
            <a:solidFill>
              <a:srgbClr val="FFFFFF"/>
            </a:solidFill>
          </xdr:grpSpPr>
          <xdr:sp>
            <xdr:nvSpPr>
              <xdr:cNvPr id="65" name="Connecteur droit 140"/>
              <xdr:cNvSpPr>
                <a:spLocks/>
              </xdr:cNvSpPr>
            </xdr:nvSpPr>
            <xdr:spPr>
              <a:xfrm>
                <a:off x="10354805" y="2445864"/>
                <a:ext cx="66620" cy="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Connecteur droit 144"/>
              <xdr:cNvSpPr>
                <a:spLocks/>
              </xdr:cNvSpPr>
            </xdr:nvSpPr>
            <xdr:spPr>
              <a:xfrm rot="5400000" flipH="1" flipV="1">
                <a:off x="10354805" y="2445864"/>
                <a:ext cx="74723" cy="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0</xdr:col>
      <xdr:colOff>9525</xdr:colOff>
      <xdr:row>28</xdr:row>
      <xdr:rowOff>57150</xdr:rowOff>
    </xdr:from>
    <xdr:to>
      <xdr:col>3</xdr:col>
      <xdr:colOff>1295400</xdr:colOff>
      <xdr:row>46</xdr:row>
      <xdr:rowOff>0</xdr:rowOff>
    </xdr:to>
    <xdr:graphicFrame>
      <xdr:nvGraphicFramePr>
        <xdr:cNvPr id="67" name="Graphique 154"/>
        <xdr:cNvGraphicFramePr/>
      </xdr:nvGraphicFramePr>
      <xdr:xfrm>
        <a:off x="9525" y="6400800"/>
        <a:ext cx="3543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33</xdr:row>
      <xdr:rowOff>47625</xdr:rowOff>
    </xdr:from>
    <xdr:to>
      <xdr:col>3</xdr:col>
      <xdr:colOff>752475</xdr:colOff>
      <xdr:row>34</xdr:row>
      <xdr:rowOff>114300</xdr:rowOff>
    </xdr:to>
    <xdr:sp>
      <xdr:nvSpPr>
        <xdr:cNvPr id="68" name="ZoneTexte 155"/>
        <xdr:cNvSpPr txBox="1">
          <a:spLocks noChangeArrowheads="1"/>
        </xdr:cNvSpPr>
      </xdr:nvSpPr>
      <xdr:spPr>
        <a:xfrm>
          <a:off x="2400300" y="7334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showGridLines="0" showRowColHeaders="0" tabSelected="1" zoomScalePageLayoutView="0" workbookViewId="0" topLeftCell="A1">
      <selection activeCell="B22" sqref="B22"/>
    </sheetView>
  </sheetViews>
  <sheetFormatPr defaultColWidth="11.421875" defaultRowHeight="15"/>
  <cols>
    <col min="1" max="1" width="18.7109375" style="0" customWidth="1"/>
    <col min="2" max="2" width="143.8515625" style="0" customWidth="1"/>
  </cols>
  <sheetData>
    <row r="1" spans="1:2" ht="15" customHeight="1">
      <c r="A1" s="18" t="s">
        <v>37</v>
      </c>
      <c r="B1" s="18"/>
    </row>
    <row r="2" spans="1:2" ht="15" customHeight="1">
      <c r="A2" s="18"/>
      <c r="B2" s="18"/>
    </row>
    <row r="3" spans="1:2" ht="15" customHeight="1">
      <c r="A3" s="18"/>
      <c r="B3" s="18"/>
    </row>
    <row r="4" spans="1:2" ht="15" customHeight="1">
      <c r="A4" s="18"/>
      <c r="B4" s="18"/>
    </row>
    <row r="5" spans="1:2" ht="15" customHeight="1">
      <c r="A5" s="18"/>
      <c r="B5" s="18"/>
    </row>
    <row r="6" spans="1:2" ht="15" customHeight="1">
      <c r="A6" s="18"/>
      <c r="B6" s="18"/>
    </row>
    <row r="7" spans="1:2" ht="15" customHeight="1">
      <c r="A7" s="18"/>
      <c r="B7" s="18"/>
    </row>
    <row r="8" spans="1:2" ht="15" customHeight="1">
      <c r="A8" s="18"/>
      <c r="B8" s="18"/>
    </row>
    <row r="9" spans="1:2" ht="15" customHeight="1">
      <c r="A9" s="18"/>
      <c r="B9" s="18"/>
    </row>
    <row r="10" spans="1:2" ht="15" customHeight="1">
      <c r="A10" s="18"/>
      <c r="B10" s="18"/>
    </row>
    <row r="11" spans="1:2" ht="15" customHeight="1">
      <c r="A11" s="18"/>
      <c r="B11" s="18"/>
    </row>
    <row r="12" spans="1:2" ht="15" customHeight="1">
      <c r="A12" s="18"/>
      <c r="B12" s="18"/>
    </row>
    <row r="13" spans="1:2" ht="15" customHeight="1">
      <c r="A13" s="18"/>
      <c r="B13" s="18"/>
    </row>
    <row r="14" spans="1:2" ht="15" customHeight="1">
      <c r="A14" s="19" t="s">
        <v>36</v>
      </c>
      <c r="B14" s="20"/>
    </row>
    <row r="15" spans="1:2" ht="15">
      <c r="A15" s="20"/>
      <c r="B15" s="20"/>
    </row>
    <row r="16" spans="1:2" ht="47.25" customHeight="1">
      <c r="A16" s="20"/>
      <c r="B16" s="20"/>
    </row>
    <row r="17" spans="1:2" ht="10.5" customHeight="1">
      <c r="A17" s="21" t="s">
        <v>33</v>
      </c>
      <c r="B17" s="21"/>
    </row>
    <row r="18" spans="1:2" ht="4.5" customHeight="1">
      <c r="A18" s="21"/>
      <c r="B18" s="21"/>
    </row>
    <row r="19" spans="1:2" ht="15.75" customHeight="1">
      <c r="A19" s="21"/>
      <c r="B19" s="21"/>
    </row>
    <row r="20" spans="1:2" ht="24.75" customHeight="1">
      <c r="A20" s="7" t="s">
        <v>34</v>
      </c>
      <c r="B20" t="s">
        <v>35</v>
      </c>
    </row>
    <row r="21" spans="1:2" ht="15">
      <c r="A21" s="9"/>
      <c r="B21" s="8"/>
    </row>
    <row r="22" spans="1:2" ht="49.5" customHeight="1">
      <c r="A22" s="9"/>
      <c r="B22" s="10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  <row r="30" ht="15">
      <c r="A30" s="6"/>
    </row>
    <row r="31" ht="15">
      <c r="A31" s="6"/>
    </row>
    <row r="32" ht="15">
      <c r="A32" s="6"/>
    </row>
    <row r="33" ht="15">
      <c r="A33" s="6"/>
    </row>
    <row r="34" ht="15">
      <c r="A34" s="6"/>
    </row>
    <row r="35" ht="15">
      <c r="A35" s="6"/>
    </row>
    <row r="36" ht="15">
      <c r="A36" s="6"/>
    </row>
    <row r="37" ht="15">
      <c r="A37" s="6"/>
    </row>
    <row r="38" ht="15">
      <c r="A38" s="6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</sheetData>
  <sheetProtection sheet="1" objects="1" scenarios="1" selectLockedCells="1" selectUnlockedCells="1"/>
  <mergeCells count="3">
    <mergeCell ref="A1:B13"/>
    <mergeCell ref="A14:B16"/>
    <mergeCell ref="A17:B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showGridLines="0" showRowColHeaders="0" zoomScalePageLayoutView="0" workbookViewId="0" topLeftCell="A19">
      <selection activeCell="G32" sqref="G32"/>
    </sheetView>
  </sheetViews>
  <sheetFormatPr defaultColWidth="11.421875" defaultRowHeight="15"/>
  <cols>
    <col min="1" max="1" width="19.140625" style="1" customWidth="1"/>
    <col min="2" max="2" width="3.28125" style="1" customWidth="1"/>
    <col min="3" max="3" width="11.421875" style="1" customWidth="1"/>
    <col min="4" max="4" width="19.57421875" style="1" customWidth="1"/>
    <col min="5" max="5" width="7.28125" style="1" customWidth="1"/>
    <col min="6" max="6" width="12.57421875" style="1" customWidth="1"/>
    <col min="7" max="7" width="11.57421875" style="1" customWidth="1"/>
    <col min="8" max="8" width="2.8515625" style="1" customWidth="1"/>
    <col min="9" max="9" width="8.421875" style="1" customWidth="1"/>
    <col min="10" max="10" width="11.00390625" style="1" customWidth="1"/>
    <col min="11" max="16384" width="11.421875" style="1" customWidth="1"/>
  </cols>
  <sheetData>
    <row r="1" spans="1:10" ht="29.25" customHeight="1">
      <c r="A1" s="49" t="s">
        <v>38</v>
      </c>
      <c r="B1" s="42"/>
      <c r="C1" s="50" t="s">
        <v>48</v>
      </c>
      <c r="D1" s="51"/>
      <c r="E1" s="52" t="s">
        <v>0</v>
      </c>
      <c r="F1" s="53"/>
      <c r="G1" s="53"/>
      <c r="H1" s="53"/>
      <c r="I1" s="53"/>
      <c r="J1" s="54"/>
    </row>
    <row r="2" spans="1:10" ht="29.25" customHeight="1">
      <c r="A2" s="28"/>
      <c r="B2" s="29"/>
      <c r="C2" s="45" t="s">
        <v>1</v>
      </c>
      <c r="D2" s="46"/>
      <c r="E2" s="55" t="s">
        <v>63</v>
      </c>
      <c r="F2" s="56"/>
      <c r="G2" s="56"/>
      <c r="H2" s="56"/>
      <c r="I2" s="56"/>
      <c r="J2" s="57"/>
    </row>
    <row r="3" spans="1:10" ht="29.25" customHeight="1">
      <c r="A3" s="30"/>
      <c r="B3" s="31"/>
      <c r="C3" s="67" t="s">
        <v>45</v>
      </c>
      <c r="D3" s="68"/>
      <c r="E3" s="66" t="s">
        <v>2</v>
      </c>
      <c r="F3" s="66"/>
      <c r="G3" s="66"/>
      <c r="H3" s="66"/>
      <c r="I3" s="64" t="s">
        <v>4</v>
      </c>
      <c r="J3" s="65"/>
    </row>
    <row r="4" spans="1:10" ht="16.5" customHeight="1">
      <c r="A4" s="59"/>
      <c r="B4" s="60"/>
      <c r="C4" s="60"/>
      <c r="D4" s="58"/>
      <c r="E4" s="58"/>
      <c r="F4" s="58"/>
      <c r="G4" s="58"/>
      <c r="H4" s="58"/>
      <c r="I4" s="34" t="s">
        <v>5</v>
      </c>
      <c r="J4" s="35"/>
    </row>
    <row r="5" spans="1:10" ht="24.75" customHeight="1">
      <c r="A5" s="47" t="s">
        <v>3</v>
      </c>
      <c r="B5" s="48"/>
      <c r="C5" s="48"/>
      <c r="D5" s="58"/>
      <c r="E5" s="58"/>
      <c r="F5" s="58"/>
      <c r="G5" s="58"/>
      <c r="H5" s="58"/>
      <c r="I5" s="71" t="s">
        <v>6</v>
      </c>
      <c r="J5" s="72"/>
    </row>
    <row r="6" spans="1:10" ht="25.5" customHeight="1">
      <c r="A6" s="69" t="s">
        <v>46</v>
      </c>
      <c r="B6" s="70"/>
      <c r="C6" s="70"/>
      <c r="D6" s="58"/>
      <c r="E6" s="58"/>
      <c r="F6" s="58"/>
      <c r="G6" s="58"/>
      <c r="H6" s="58"/>
      <c r="I6" s="71" t="s">
        <v>7</v>
      </c>
      <c r="J6" s="72"/>
    </row>
    <row r="7" spans="1:10" ht="20.25" customHeight="1">
      <c r="A7" s="61"/>
      <c r="B7" s="62"/>
      <c r="C7" s="62"/>
      <c r="D7" s="58"/>
      <c r="E7" s="58"/>
      <c r="F7" s="58"/>
      <c r="G7" s="58"/>
      <c r="H7" s="58"/>
      <c r="I7" s="22" t="s">
        <v>8</v>
      </c>
      <c r="J7" s="23"/>
    </row>
    <row r="8" spans="1:10" ht="15.75" customHeight="1">
      <c r="A8" s="40" t="s">
        <v>10</v>
      </c>
      <c r="B8" s="41"/>
      <c r="C8" s="42"/>
      <c r="D8" s="58"/>
      <c r="E8" s="58"/>
      <c r="F8" s="58"/>
      <c r="G8" s="58"/>
      <c r="H8" s="58"/>
      <c r="I8" s="26" t="s">
        <v>64</v>
      </c>
      <c r="J8" s="27"/>
    </row>
    <row r="9" spans="1:10" ht="18">
      <c r="A9" s="30"/>
      <c r="B9" s="43"/>
      <c r="C9" s="31"/>
      <c r="D9" s="58"/>
      <c r="E9" s="58"/>
      <c r="F9" s="58"/>
      <c r="G9" s="58"/>
      <c r="H9" s="58"/>
      <c r="I9" s="24" t="s">
        <v>65</v>
      </c>
      <c r="J9" s="25"/>
    </row>
    <row r="10" spans="1:10" ht="18">
      <c r="A10" s="44" t="s">
        <v>11</v>
      </c>
      <c r="B10" s="44">
        <v>226</v>
      </c>
      <c r="C10" s="44"/>
      <c r="D10" s="58"/>
      <c r="E10" s="58"/>
      <c r="F10" s="58"/>
      <c r="G10" s="58"/>
      <c r="H10" s="58"/>
      <c r="I10" s="24" t="s">
        <v>39</v>
      </c>
      <c r="J10" s="25"/>
    </row>
    <row r="11" spans="1:10" ht="18">
      <c r="A11" s="44"/>
      <c r="B11" s="44"/>
      <c r="C11" s="44"/>
      <c r="D11" s="58"/>
      <c r="E11" s="58"/>
      <c r="F11" s="58"/>
      <c r="G11" s="58"/>
      <c r="H11" s="58"/>
      <c r="I11" s="36" t="s">
        <v>40</v>
      </c>
      <c r="J11" s="37"/>
    </row>
    <row r="12" spans="1:10" ht="18">
      <c r="A12" s="44" t="s">
        <v>12</v>
      </c>
      <c r="B12" s="44">
        <v>226</v>
      </c>
      <c r="C12" s="44"/>
      <c r="D12" s="58"/>
      <c r="E12" s="58"/>
      <c r="F12" s="58"/>
      <c r="G12" s="58"/>
      <c r="H12" s="58"/>
      <c r="I12" s="32" t="s">
        <v>9</v>
      </c>
      <c r="J12" s="33"/>
    </row>
    <row r="13" spans="1:10" ht="15" customHeight="1">
      <c r="A13" s="44"/>
      <c r="B13" s="44"/>
      <c r="C13" s="44"/>
      <c r="D13" s="58"/>
      <c r="E13" s="58"/>
      <c r="F13" s="58"/>
      <c r="G13" s="58"/>
      <c r="H13" s="58"/>
      <c r="I13" s="22"/>
      <c r="J13" s="23"/>
    </row>
    <row r="14" spans="1:10" ht="18">
      <c r="A14" s="44" t="s">
        <v>13</v>
      </c>
      <c r="B14" s="44">
        <v>210</v>
      </c>
      <c r="C14" s="44"/>
      <c r="D14" s="58"/>
      <c r="E14" s="58"/>
      <c r="F14" s="58"/>
      <c r="G14" s="58"/>
      <c r="H14" s="58"/>
      <c r="I14" s="32" t="s">
        <v>41</v>
      </c>
      <c r="J14" s="33"/>
    </row>
    <row r="15" spans="1:10" ht="15" customHeight="1">
      <c r="A15" s="44"/>
      <c r="B15" s="44"/>
      <c r="C15" s="44"/>
      <c r="D15" s="58"/>
      <c r="E15" s="58"/>
      <c r="F15" s="58"/>
      <c r="G15" s="58"/>
      <c r="H15" s="58"/>
      <c r="I15" s="34"/>
      <c r="J15" s="35"/>
    </row>
    <row r="16" spans="1:10" ht="14.25">
      <c r="A16" s="44" t="s">
        <v>14</v>
      </c>
      <c r="B16" s="44">
        <f>B10+B12+B14</f>
        <v>662</v>
      </c>
      <c r="C16" s="44"/>
      <c r="D16" s="38" t="s">
        <v>44</v>
      </c>
      <c r="E16" s="38"/>
      <c r="F16" s="38" t="s">
        <v>43</v>
      </c>
      <c r="G16" s="38"/>
      <c r="H16" s="38"/>
      <c r="I16" s="28" t="s">
        <v>42</v>
      </c>
      <c r="J16" s="29"/>
    </row>
    <row r="17" spans="1:10" ht="14.25">
      <c r="A17" s="44"/>
      <c r="B17" s="44"/>
      <c r="C17" s="44"/>
      <c r="D17" s="39"/>
      <c r="E17" s="39"/>
      <c r="F17" s="39"/>
      <c r="G17" s="39"/>
      <c r="H17" s="39"/>
      <c r="I17" s="30"/>
      <c r="J17" s="31"/>
    </row>
    <row r="18" spans="1:10" ht="14.25" customHeight="1">
      <c r="A18" s="44" t="s">
        <v>61</v>
      </c>
      <c r="B18" s="44"/>
      <c r="C18" s="44"/>
      <c r="D18" s="44"/>
      <c r="E18" s="44"/>
      <c r="F18" s="109" t="s">
        <v>30</v>
      </c>
      <c r="G18" s="110"/>
      <c r="H18" s="105">
        <v>1150</v>
      </c>
      <c r="I18" s="105"/>
      <c r="J18" s="107" t="s">
        <v>31</v>
      </c>
    </row>
    <row r="19" spans="1:10" ht="14.25" customHeight="1">
      <c r="A19" s="44"/>
      <c r="B19" s="44"/>
      <c r="C19" s="44"/>
      <c r="D19" s="44"/>
      <c r="E19" s="44"/>
      <c r="F19" s="111"/>
      <c r="G19" s="112"/>
      <c r="H19" s="106"/>
      <c r="I19" s="106"/>
      <c r="J19" s="108"/>
    </row>
    <row r="20" spans="1:10" ht="14.25">
      <c r="A20" s="44" t="s">
        <v>47</v>
      </c>
      <c r="B20" s="44"/>
      <c r="C20" s="44"/>
      <c r="D20" s="44"/>
      <c r="E20" s="44"/>
      <c r="F20" s="44" t="s">
        <v>49</v>
      </c>
      <c r="G20" s="44"/>
      <c r="H20" s="44"/>
      <c r="I20" s="44"/>
      <c r="J20" s="44"/>
    </row>
    <row r="21" spans="1:10" ht="14.25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4.25">
      <c r="A22" s="63" t="s">
        <v>62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0" ht="16.5" customHeight="1">
      <c r="A23" s="63"/>
      <c r="B23" s="63"/>
      <c r="C23" s="63"/>
      <c r="D23" s="63"/>
      <c r="E23" s="63"/>
      <c r="F23" s="63"/>
      <c r="G23" s="63"/>
      <c r="H23" s="63"/>
      <c r="I23" s="63"/>
      <c r="J23" s="63"/>
    </row>
    <row r="24" spans="1:10" ht="14.25">
      <c r="A24" s="63" t="s">
        <v>52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5.75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4.25">
      <c r="A26" s="82" t="s">
        <v>15</v>
      </c>
      <c r="B26" s="83"/>
      <c r="C26" s="83"/>
      <c r="D26" s="84"/>
      <c r="E26" s="82" t="s">
        <v>29</v>
      </c>
      <c r="F26" s="83"/>
      <c r="G26" s="83"/>
      <c r="H26" s="83"/>
      <c r="I26" s="83"/>
      <c r="J26" s="84"/>
    </row>
    <row r="27" spans="1:10" ht="14.25">
      <c r="A27" s="85"/>
      <c r="B27" s="86"/>
      <c r="C27" s="86"/>
      <c r="D27" s="87"/>
      <c r="E27" s="85"/>
      <c r="F27" s="86"/>
      <c r="G27" s="86"/>
      <c r="H27" s="86"/>
      <c r="I27" s="86"/>
      <c r="J27" s="87"/>
    </row>
    <row r="28" spans="1:10" ht="14.25">
      <c r="A28" s="94" t="s">
        <v>16</v>
      </c>
      <c r="B28" s="95"/>
      <c r="C28" s="95"/>
      <c r="D28" s="96"/>
      <c r="E28" s="44" t="s">
        <v>18</v>
      </c>
      <c r="F28" s="44"/>
      <c r="G28" s="88" t="s">
        <v>19</v>
      </c>
      <c r="H28" s="90" t="s">
        <v>20</v>
      </c>
      <c r="I28" s="91"/>
      <c r="J28" s="88" t="s">
        <v>21</v>
      </c>
    </row>
    <row r="29" spans="1:10" ht="15.75" customHeight="1">
      <c r="A29" s="97"/>
      <c r="B29" s="98"/>
      <c r="C29" s="98"/>
      <c r="D29" s="99"/>
      <c r="E29" s="44"/>
      <c r="F29" s="44"/>
      <c r="G29" s="89"/>
      <c r="H29" s="92"/>
      <c r="I29" s="93"/>
      <c r="J29" s="89"/>
    </row>
    <row r="30" spans="1:10" ht="15" customHeight="1">
      <c r="A30" s="97"/>
      <c r="B30" s="98"/>
      <c r="C30" s="98"/>
      <c r="D30" s="99"/>
      <c r="E30" s="73" t="s">
        <v>22</v>
      </c>
      <c r="F30" s="73"/>
      <c r="G30" s="2">
        <f>B16</f>
        <v>662</v>
      </c>
      <c r="H30" s="101">
        <v>0.206</v>
      </c>
      <c r="I30" s="101"/>
      <c r="J30" s="3">
        <f>G30*H30</f>
        <v>136.37199999999999</v>
      </c>
    </row>
    <row r="31" spans="1:10" ht="15" customHeight="1">
      <c r="A31" s="97"/>
      <c r="B31" s="98"/>
      <c r="C31" s="98"/>
      <c r="D31" s="99"/>
      <c r="E31" s="73" t="s">
        <v>23</v>
      </c>
      <c r="F31" s="73"/>
      <c r="G31" s="16">
        <v>160</v>
      </c>
      <c r="H31" s="101">
        <v>0.21</v>
      </c>
      <c r="I31" s="101"/>
      <c r="J31" s="3">
        <f>G31*H31</f>
        <v>33.6</v>
      </c>
    </row>
    <row r="32" spans="1:10" ht="14.25">
      <c r="A32" s="97"/>
      <c r="B32" s="98"/>
      <c r="C32" s="98"/>
      <c r="D32" s="99"/>
      <c r="E32" s="73" t="s">
        <v>24</v>
      </c>
      <c r="F32" s="73"/>
      <c r="G32" s="16">
        <v>75</v>
      </c>
      <c r="H32" s="101">
        <v>1</v>
      </c>
      <c r="I32" s="101"/>
      <c r="J32" s="3">
        <f>G32*H32</f>
        <v>75</v>
      </c>
    </row>
    <row r="33" spans="1:10" ht="14.25">
      <c r="A33" s="97"/>
      <c r="B33" s="98"/>
      <c r="C33" s="98"/>
      <c r="D33" s="99"/>
      <c r="E33" s="73" t="s">
        <v>25</v>
      </c>
      <c r="F33" s="73"/>
      <c r="G33" s="16">
        <v>40</v>
      </c>
      <c r="H33" s="101">
        <v>1.86</v>
      </c>
      <c r="I33" s="101"/>
      <c r="J33" s="3">
        <f>G33*H33</f>
        <v>74.4</v>
      </c>
    </row>
    <row r="34" spans="1:10" ht="14.25">
      <c r="A34" s="97"/>
      <c r="B34" s="98"/>
      <c r="C34" s="98"/>
      <c r="D34" s="99"/>
      <c r="E34" s="73" t="s">
        <v>32</v>
      </c>
      <c r="F34" s="73"/>
      <c r="G34" s="16">
        <v>160</v>
      </c>
      <c r="H34" s="101">
        <v>0.36</v>
      </c>
      <c r="I34" s="101"/>
      <c r="J34" s="3">
        <f>G34*H34</f>
        <v>57.599999999999994</v>
      </c>
    </row>
    <row r="35" spans="1:10" ht="14.25">
      <c r="A35" s="97"/>
      <c r="B35" s="98"/>
      <c r="C35" s="98"/>
      <c r="D35" s="99"/>
      <c r="E35" s="74"/>
      <c r="F35" s="74"/>
      <c r="G35" s="16"/>
      <c r="H35" s="81"/>
      <c r="I35" s="81"/>
      <c r="J35" s="17"/>
    </row>
    <row r="36" spans="1:10" ht="15" customHeight="1">
      <c r="A36" s="97"/>
      <c r="B36" s="98"/>
      <c r="C36" s="98"/>
      <c r="D36" s="99"/>
      <c r="E36" s="74"/>
      <c r="F36" s="74"/>
      <c r="G36" s="16"/>
      <c r="H36" s="81"/>
      <c r="I36" s="81"/>
      <c r="J36" s="17"/>
    </row>
    <row r="37" spans="1:10" ht="15" customHeight="1">
      <c r="A37" s="97"/>
      <c r="B37" s="98"/>
      <c r="C37" s="98"/>
      <c r="D37" s="99"/>
      <c r="E37" s="74"/>
      <c r="F37" s="74"/>
      <c r="G37" s="16"/>
      <c r="H37" s="81"/>
      <c r="I37" s="81"/>
      <c r="J37" s="17"/>
    </row>
    <row r="38" spans="1:10" ht="14.25">
      <c r="A38" s="97"/>
      <c r="B38" s="98"/>
      <c r="C38" s="98"/>
      <c r="D38" s="99"/>
      <c r="E38" s="74"/>
      <c r="F38" s="74"/>
      <c r="G38" s="16"/>
      <c r="H38" s="81"/>
      <c r="I38" s="81"/>
      <c r="J38" s="17"/>
    </row>
    <row r="39" spans="1:10" ht="14.25">
      <c r="A39" s="97"/>
      <c r="B39" s="98"/>
      <c r="C39" s="98"/>
      <c r="D39" s="99"/>
      <c r="E39" s="74"/>
      <c r="F39" s="74"/>
      <c r="G39" s="16"/>
      <c r="H39" s="81"/>
      <c r="I39" s="81"/>
      <c r="J39" s="17"/>
    </row>
    <row r="40" spans="1:10" ht="15" customHeight="1">
      <c r="A40" s="97"/>
      <c r="B40" s="98"/>
      <c r="C40" s="98"/>
      <c r="D40" s="99"/>
      <c r="E40" s="74"/>
      <c r="F40" s="74"/>
      <c r="G40" s="16"/>
      <c r="H40" s="81"/>
      <c r="I40" s="81"/>
      <c r="J40" s="17"/>
    </row>
    <row r="41" spans="1:10" ht="15" customHeight="1">
      <c r="A41" s="97"/>
      <c r="B41" s="98"/>
      <c r="C41" s="98"/>
      <c r="D41" s="99"/>
      <c r="E41" s="74"/>
      <c r="F41" s="74"/>
      <c r="G41" s="16"/>
      <c r="H41" s="100"/>
      <c r="I41" s="100"/>
      <c r="J41" s="17"/>
    </row>
    <row r="42" spans="1:10" ht="15" customHeight="1">
      <c r="A42" s="97"/>
      <c r="B42" s="98"/>
      <c r="C42" s="98"/>
      <c r="D42" s="99"/>
      <c r="E42" s="113" t="s">
        <v>26</v>
      </c>
      <c r="F42" s="114"/>
      <c r="G42" s="114"/>
      <c r="H42" s="114"/>
      <c r="I42" s="114"/>
      <c r="J42" s="115"/>
    </row>
    <row r="43" spans="1:10" ht="14.25">
      <c r="A43" s="97"/>
      <c r="B43" s="98"/>
      <c r="C43" s="98"/>
      <c r="D43" s="99"/>
      <c r="E43" s="113" t="s">
        <v>27</v>
      </c>
      <c r="F43" s="114"/>
      <c r="G43" s="114"/>
      <c r="H43" s="114"/>
      <c r="I43" s="114"/>
      <c r="J43" s="115"/>
    </row>
    <row r="44" spans="1:10" ht="14.25">
      <c r="A44" s="97"/>
      <c r="B44" s="98"/>
      <c r="C44" s="98"/>
      <c r="D44" s="99"/>
      <c r="E44" s="109" t="s">
        <v>28</v>
      </c>
      <c r="F44" s="116"/>
      <c r="G44" s="118">
        <f>SUM(G30:G41)</f>
        <v>1097</v>
      </c>
      <c r="H44" s="120">
        <f>J44/G44</f>
        <v>0.3436390154968095</v>
      </c>
      <c r="I44" s="118"/>
      <c r="J44" s="121">
        <f>SUM(J30:J41)</f>
        <v>376.972</v>
      </c>
    </row>
    <row r="45" spans="1:10" ht="14.25">
      <c r="A45" s="97"/>
      <c r="B45" s="98"/>
      <c r="C45" s="98"/>
      <c r="D45" s="99"/>
      <c r="E45" s="111"/>
      <c r="F45" s="117"/>
      <c r="G45" s="119"/>
      <c r="H45" s="119"/>
      <c r="I45" s="119"/>
      <c r="J45" s="122"/>
    </row>
    <row r="46" spans="1:10" ht="36.75" customHeight="1">
      <c r="A46" s="97"/>
      <c r="B46" s="98"/>
      <c r="C46" s="98"/>
      <c r="D46" s="99"/>
      <c r="E46" s="75">
        <f>IF(G44&gt;H18,"MASSE MAX DEPASSEE",IF(Séries!K6&gt;0,"HORS LIMITE CENTRAGE",IF(G33&gt;60,"MASSE MAX BAGAGES DEPASSEE (60 Kg)",IF(G34&gt;174,"MASSE MAX ESSENCE DEPASSEE (174 Kg)",""))))</f>
      </c>
      <c r="F46" s="76"/>
      <c r="G46" s="76"/>
      <c r="H46" s="76"/>
      <c r="I46" s="76"/>
      <c r="J46" s="77"/>
    </row>
    <row r="47" spans="1:10" ht="15" customHeight="1">
      <c r="A47" s="102" t="s">
        <v>17</v>
      </c>
      <c r="B47" s="103"/>
      <c r="C47" s="103"/>
      <c r="D47" s="104"/>
      <c r="E47" s="78"/>
      <c r="F47" s="79"/>
      <c r="G47" s="79"/>
      <c r="H47" s="79"/>
      <c r="I47" s="79"/>
      <c r="J47" s="80"/>
    </row>
    <row r="48" ht="29.25" customHeight="1"/>
  </sheetData>
  <sheetProtection sheet="1" selectLockedCells="1"/>
  <protectedRanges>
    <protectedRange sqref="G31:G34" name="Plage1"/>
  </protectedRanges>
  <mergeCells count="83">
    <mergeCell ref="A47:D47"/>
    <mergeCell ref="H18:I19"/>
    <mergeCell ref="J18:J19"/>
    <mergeCell ref="F18:G19"/>
    <mergeCell ref="E42:J42"/>
    <mergeCell ref="E43:J43"/>
    <mergeCell ref="E44:F45"/>
    <mergeCell ref="G44:G45"/>
    <mergeCell ref="H44:I45"/>
    <mergeCell ref="J44:J45"/>
    <mergeCell ref="H34:I34"/>
    <mergeCell ref="H36:I36"/>
    <mergeCell ref="H37:I37"/>
    <mergeCell ref="H38:I38"/>
    <mergeCell ref="H30:I30"/>
    <mergeCell ref="H31:I31"/>
    <mergeCell ref="H32:I32"/>
    <mergeCell ref="H33:I33"/>
    <mergeCell ref="H35:I35"/>
    <mergeCell ref="A26:D27"/>
    <mergeCell ref="E26:J27"/>
    <mergeCell ref="E28:F29"/>
    <mergeCell ref="G28:G29"/>
    <mergeCell ref="H28:I29"/>
    <mergeCell ref="J28:J29"/>
    <mergeCell ref="A28:D28"/>
    <mergeCell ref="A29:D46"/>
    <mergeCell ref="H40:I40"/>
    <mergeCell ref="E46:J47"/>
    <mergeCell ref="E39:F39"/>
    <mergeCell ref="E40:F40"/>
    <mergeCell ref="E41:F41"/>
    <mergeCell ref="H41:I41"/>
    <mergeCell ref="H39:I39"/>
    <mergeCell ref="E30:F30"/>
    <mergeCell ref="E31:F31"/>
    <mergeCell ref="E32:F32"/>
    <mergeCell ref="E33:F33"/>
    <mergeCell ref="E34:F34"/>
    <mergeCell ref="E38:F38"/>
    <mergeCell ref="E36:F36"/>
    <mergeCell ref="E37:F37"/>
    <mergeCell ref="E35:F35"/>
    <mergeCell ref="I3:J3"/>
    <mergeCell ref="E3:H3"/>
    <mergeCell ref="C3:D3"/>
    <mergeCell ref="A6:C6"/>
    <mergeCell ref="I6:J6"/>
    <mergeCell ref="I5:J5"/>
    <mergeCell ref="I4:J4"/>
    <mergeCell ref="A22:J23"/>
    <mergeCell ref="A24:J25"/>
    <mergeCell ref="A18:E19"/>
    <mergeCell ref="A20:E21"/>
    <mergeCell ref="F20:J21"/>
    <mergeCell ref="D16:E17"/>
    <mergeCell ref="C2:D2"/>
    <mergeCell ref="A5:C5"/>
    <mergeCell ref="A1:B3"/>
    <mergeCell ref="C1:D1"/>
    <mergeCell ref="E1:J1"/>
    <mergeCell ref="E2:J2"/>
    <mergeCell ref="D4:H15"/>
    <mergeCell ref="A4:C4"/>
    <mergeCell ref="A7:C7"/>
    <mergeCell ref="F16:H17"/>
    <mergeCell ref="A8:C9"/>
    <mergeCell ref="A16:A17"/>
    <mergeCell ref="B16:C17"/>
    <mergeCell ref="A12:A13"/>
    <mergeCell ref="B12:C13"/>
    <mergeCell ref="A14:A15"/>
    <mergeCell ref="B14:C15"/>
    <mergeCell ref="A10:A11"/>
    <mergeCell ref="B10:C11"/>
    <mergeCell ref="I7:J7"/>
    <mergeCell ref="I9:J9"/>
    <mergeCell ref="I8:J8"/>
    <mergeCell ref="I16:J17"/>
    <mergeCell ref="I14:J15"/>
    <mergeCell ref="I12:J13"/>
    <mergeCell ref="I11:J11"/>
    <mergeCell ref="I10:J10"/>
  </mergeCells>
  <conditionalFormatting sqref="G44:G45">
    <cfRule type="cellIs" priority="5" dxfId="2" operator="greaterThan">
      <formula>$H$18</formula>
    </cfRule>
  </conditionalFormatting>
  <conditionalFormatting sqref="F18:J19">
    <cfRule type="expression" priority="4" dxfId="2">
      <formula>$G$44&gt;$H$18</formula>
    </cfRule>
  </conditionalFormatting>
  <conditionalFormatting sqref="H44:I45">
    <cfRule type="expression" priority="1" dxfId="2">
      <formula>IF($H$41=1,1,0)=1</formula>
    </cfRule>
  </conditionalFormatting>
  <conditionalFormatting sqref="G33">
    <cfRule type="cellIs" priority="9" dxfId="0" operator="greaterThan" stopIfTrue="1">
      <formula>60</formula>
    </cfRule>
  </conditionalFormatting>
  <conditionalFormatting sqref="G34">
    <cfRule type="cellIs" priority="10" dxfId="0" operator="greaterThan" stopIfTrue="1">
      <formula>174</formula>
    </cfRule>
  </conditionalFormatting>
  <printOptions/>
  <pageMargins left="0.25" right="0.25" top="0.75" bottom="0.75" header="0.3" footer="0.3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04"/>
  <sheetViews>
    <sheetView zoomScalePageLayoutView="0" workbookViewId="0" topLeftCell="A1">
      <selection activeCell="K8" sqref="K8"/>
    </sheetView>
  </sheetViews>
  <sheetFormatPr defaultColWidth="11.421875" defaultRowHeight="15"/>
  <cols>
    <col min="1" max="1" width="6.57421875" style="4" bestFit="1" customWidth="1"/>
    <col min="2" max="2" width="6.00390625" style="5" bestFit="1" customWidth="1"/>
    <col min="3" max="3" width="6.140625" style="5" customWidth="1"/>
    <col min="4" max="4" width="7.8515625" style="4" customWidth="1"/>
    <col min="5" max="5" width="7.7109375" style="5" customWidth="1"/>
    <col min="6" max="6" width="6.7109375" style="5" customWidth="1"/>
    <col min="7" max="7" width="10.28125" style="4" bestFit="1" customWidth="1"/>
    <col min="8" max="8" width="9.57421875" style="5" bestFit="1" customWidth="1"/>
    <col min="9" max="9" width="5.140625" style="5" customWidth="1"/>
    <col min="10" max="10" width="10.57421875" style="4" bestFit="1" customWidth="1"/>
    <col min="11" max="11" width="7.57421875" style="5" bestFit="1" customWidth="1"/>
    <col min="12" max="12" width="10.8515625" style="5" bestFit="1" customWidth="1"/>
    <col min="13" max="13" width="4.7109375" style="5" customWidth="1"/>
    <col min="14" max="14" width="9.57421875" style="5" customWidth="1"/>
    <col min="15" max="15" width="6.7109375" style="5" customWidth="1"/>
    <col min="16" max="16" width="7.7109375" style="5" customWidth="1"/>
    <col min="17" max="17" width="13.28125" style="5" customWidth="1"/>
    <col min="18" max="18" width="3.8515625" style="5" customWidth="1"/>
    <col min="19" max="16384" width="11.421875" style="5" customWidth="1"/>
  </cols>
  <sheetData>
    <row r="1" spans="1:13" s="12" customFormat="1" ht="31.5" customHeight="1">
      <c r="A1" s="123" t="s">
        <v>50</v>
      </c>
      <c r="B1" s="124"/>
      <c r="D1" s="123" t="s">
        <v>51</v>
      </c>
      <c r="E1" s="124"/>
      <c r="G1" s="123" t="s">
        <v>53</v>
      </c>
      <c r="H1" s="124"/>
      <c r="J1" s="4" t="s">
        <v>54</v>
      </c>
      <c r="K1" s="5"/>
      <c r="L1" s="13"/>
      <c r="M1" s="11"/>
    </row>
    <row r="2" spans="1:14" ht="15">
      <c r="A2" s="4">
        <v>0.2</v>
      </c>
      <c r="B2" s="5">
        <v>0</v>
      </c>
      <c r="D2" s="4">
        <v>0.3389</v>
      </c>
      <c r="E2" s="5">
        <v>0</v>
      </c>
      <c r="G2" s="4">
        <v>-1000</v>
      </c>
      <c r="H2" s="4">
        <f>'Masse et Centrage'!H44-0.0001</f>
        <v>0.3435390154968095</v>
      </c>
      <c r="J2" s="4" t="s">
        <v>55</v>
      </c>
      <c r="K2" s="5">
        <f>IF('Masse et Centrage'!H44&lt;0.2,1,0)</f>
        <v>0</v>
      </c>
      <c r="N2" s="4"/>
    </row>
    <row r="3" spans="1:11" ht="15">
      <c r="A3" s="4">
        <v>0.2001</v>
      </c>
      <c r="B3" s="5">
        <v>940</v>
      </c>
      <c r="D3" s="4">
        <v>0.339</v>
      </c>
      <c r="E3" s="5">
        <v>1150</v>
      </c>
      <c r="G3" s="4">
        <f>'Masse et Centrage'!G44</f>
        <v>1097</v>
      </c>
      <c r="H3" s="5">
        <f>'Masse et Centrage'!H44</f>
        <v>0.3436390154968095</v>
      </c>
      <c r="J3" s="4" t="s">
        <v>56</v>
      </c>
      <c r="K3" s="5">
        <f>IF('Masse et Centrage'!H44&gt;0.445,1,0)</f>
        <v>0</v>
      </c>
    </row>
    <row r="4" spans="1:11" ht="15">
      <c r="A4" s="4">
        <v>0.339</v>
      </c>
      <c r="B4" s="5">
        <v>1150</v>
      </c>
      <c r="J4" s="4" t="s">
        <v>57</v>
      </c>
      <c r="K4" s="5">
        <f>IF('Masse et Centrage'!G44&gt;'Masse et Centrage'!H18,1,0)</f>
        <v>0</v>
      </c>
    </row>
    <row r="5" spans="1:15" ht="15">
      <c r="A5" s="4">
        <v>0.445</v>
      </c>
      <c r="B5" s="15">
        <v>1150</v>
      </c>
      <c r="J5" s="4" t="s">
        <v>60</v>
      </c>
      <c r="K5" s="5">
        <f>IF('Masse et Centrage'!G44&gt;(Séries!F14*'Masse et Centrage'!H44+Séries!F15),1,0)</f>
        <v>0</v>
      </c>
      <c r="N5" s="14"/>
      <c r="O5" s="14"/>
    </row>
    <row r="6" spans="1:15" ht="15">
      <c r="A6" s="4">
        <v>0.4451</v>
      </c>
      <c r="B6" s="15">
        <v>0</v>
      </c>
      <c r="K6" s="5">
        <f>SUM(K2:K5)</f>
        <v>0</v>
      </c>
      <c r="O6" s="15"/>
    </row>
    <row r="11" ht="15">
      <c r="E11" s="15"/>
    </row>
    <row r="14" spans="5:6" ht="15">
      <c r="E14" s="5" t="s">
        <v>58</v>
      </c>
      <c r="F14" s="5">
        <f>210/0.1389</f>
        <v>1511.879049676026</v>
      </c>
    </row>
    <row r="15" spans="5:6" ht="15">
      <c r="E15" s="15" t="s">
        <v>59</v>
      </c>
      <c r="F15" s="5">
        <f>940-0.2001*F14</f>
        <v>637.4730021598273</v>
      </c>
    </row>
    <row r="584" ht="15">
      <c r="N584" s="4"/>
    </row>
    <row r="1704" ht="15">
      <c r="L1704" s="15"/>
    </row>
  </sheetData>
  <sheetProtection/>
  <mergeCells count="3">
    <mergeCell ref="A1:B1"/>
    <mergeCell ref="D1:E1"/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Cpt Marc O'Cram</dc:creator>
  <cp:keywords/>
  <dc:description/>
  <cp:lastModifiedBy>Marc</cp:lastModifiedBy>
  <cp:lastPrinted>2010-07-31T10:31:52Z</cp:lastPrinted>
  <dcterms:created xsi:type="dcterms:W3CDTF">2010-07-28T17:46:18Z</dcterms:created>
  <dcterms:modified xsi:type="dcterms:W3CDTF">2011-10-02T09:42:34Z</dcterms:modified>
  <cp:category/>
  <cp:version/>
  <cp:contentType/>
  <cp:contentStatus/>
</cp:coreProperties>
</file>