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00" yWindow="20" windowWidth="11140" windowHeight="13400" firstSheet="1" activeTab="1"/>
  </bookViews>
  <sheets>
    <sheet name="Intro" sheetId="4" r:id="rId1"/>
    <sheet name="Masse et Centrage" sheetId="1" r:id="rId2"/>
    <sheet name="Perfos Décollage" sheetId="5" r:id="rId3"/>
    <sheet name="Perfos Atterissage" sheetId="6" r:id="rId4"/>
    <sheet name="Séries" sheetId="2" state="hidden" r:id="rId5"/>
  </sheets>
  <definedNames/>
  <calcPr calcId="130407"/>
  <extLst/>
</workbook>
</file>

<file path=xl/sharedStrings.xml><?xml version="1.0" encoding="utf-8"?>
<sst xmlns="http://schemas.openxmlformats.org/spreadsheetml/2006/main" count="113" uniqueCount="94">
  <si>
    <t>: Saisir l'altitude en ft et la température en °C du terrain de départ. La feuille Excel calcule automatiqueement l'altitude densité et les distances de d'atterrissage.
Le manuel de vol du BI ne fournit pas de courbe de performance mais uniquement des tableaux. Les courbes présentées sont obtenues par linéarisation des données fournies dans ces tableaux.</t>
  </si>
  <si>
    <t>15 m</t>
  </si>
  <si>
    <t>Alt densité</t>
  </si>
  <si>
    <t>pt 15 m</t>
  </si>
  <si>
    <r>
      <t xml:space="preserve">Réalisé à </t>
    </r>
    <r>
      <rPr>
        <b/>
        <sz val="11"/>
        <color indexed="8"/>
        <rFont val="Calibri"/>
        <family val="2"/>
      </rPr>
      <t xml:space="preserve">MASSE MAX  : </t>
    </r>
  </si>
  <si>
    <t>Etablie par : AERAUDIT - Agrément : FR.MF.033
Lieu : Lasbordes</t>
  </si>
  <si>
    <t>Date : 24/11/2015</t>
  </si>
  <si>
    <t>D2 = 0.4597m</t>
  </si>
  <si>
    <t>b = 1.0403m</t>
  </si>
  <si>
    <t>P2 : 492.00Kg</t>
  </si>
  <si>
    <t>P1 : 190.00Kg</t>
  </si>
  <si>
    <t>Moment à vide : 709,48mxKg</t>
  </si>
  <si>
    <t>Centrage à vide en % de la C.M.A. : C% = 61,92</t>
  </si>
  <si>
    <t>Bras de levier à vide : 1,0403m</t>
  </si>
  <si>
    <t>FICHE DE PESEE</t>
  </si>
  <si>
    <t>Référence verticale :</t>
  </si>
  <si>
    <t>C = Corde Moyenne Aérodynamique</t>
  </si>
  <si>
    <t>Mise à niveau horizontale :</t>
  </si>
  <si>
    <t>C% = ((b-a)x100)/c</t>
  </si>
  <si>
    <t>M= P1 + P2</t>
  </si>
  <si>
    <t>D2 = (P1xD)/M</t>
  </si>
  <si>
    <t>b = d-D2</t>
  </si>
  <si>
    <t>Moment = Mxb</t>
  </si>
  <si>
    <t>a= 0.000m</t>
  </si>
  <si>
    <t>Distance du CG</t>
  </si>
  <si>
    <t>MASSES A VIDE (en Kg)</t>
  </si>
  <si>
    <t>Roue Gauche</t>
  </si>
  <si>
    <t>Roue Droite</t>
  </si>
  <si>
    <t>Roue AV</t>
  </si>
  <si>
    <t>Masse à vide</t>
  </si>
  <si>
    <t>LIMITES DE CENTRAGE</t>
  </si>
  <si>
    <t>Centrage en % de la C.M.A.</t>
  </si>
  <si>
    <t>Distance du C.G. au plan de référence (en mètres)</t>
  </si>
  <si>
    <t>Chargement</t>
  </si>
  <si>
    <t>Masse
Kg</t>
  </si>
  <si>
    <t>Bras de levier
m</t>
  </si>
  <si>
    <t>Moment
mxKg</t>
  </si>
  <si>
    <t>AVION VIDE</t>
  </si>
  <si>
    <t>EQUIPAGE</t>
  </si>
  <si>
    <t>PASSAGERS</t>
  </si>
  <si>
    <t>BAGAGES</t>
  </si>
  <si>
    <t>Huile : Comprise dans poids à vide</t>
  </si>
  <si>
    <t>Essence non utilisable par réservoir : Comprise dans poids à vide</t>
  </si>
  <si>
    <t>TOTAL</t>
  </si>
  <si>
    <t>CHARGEMENT</t>
  </si>
  <si>
    <t>Masse maximale :</t>
  </si>
  <si>
    <t>Kg</t>
  </si>
  <si>
    <r>
      <t xml:space="preserve">ESSENCE </t>
    </r>
    <r>
      <rPr>
        <sz val="8"/>
        <color indexed="8"/>
        <rFont val="Arial"/>
        <family val="2"/>
      </rPr>
      <t>0.72kg/L</t>
    </r>
  </si>
  <si>
    <t>Masse totale</t>
  </si>
  <si>
    <t>Courbe limite centrage</t>
  </si>
  <si>
    <t>Zone limite CAT N/U</t>
  </si>
  <si>
    <t>Point Centrage</t>
  </si>
  <si>
    <t>Centrage</t>
  </si>
  <si>
    <t>lim inf</t>
  </si>
  <si>
    <t>lim sup</t>
  </si>
  <si>
    <t>Centrage dans limite</t>
  </si>
  <si>
    <t>CESSNA
F172M M
N° 1109
F-BVBI</t>
  </si>
  <si>
    <t>Cloison parefeu</t>
  </si>
  <si>
    <t>Vis coté G fuselage</t>
  </si>
  <si>
    <t>c = 1.680m</t>
  </si>
  <si>
    <t>d = 1.500m</t>
  </si>
  <si>
    <t>D = 1.650m</t>
  </si>
  <si>
    <t>Plage de centrage : 0.900 &lt; b &lt; 1.200m</t>
  </si>
  <si>
    <t>Plage de centrage à vide en % de la C.M.A. : 53.57 &lt; C% &lt; 71.43</t>
  </si>
  <si>
    <t>UTILISATION :</t>
  </si>
  <si>
    <t>Masse et centrage</t>
  </si>
  <si>
    <t>: Saisir le poids des personnes à bord, des bagages et du carburant. La feuille Excel calcule automatiquement la masse et le centrage de l'avion.</t>
  </si>
  <si>
    <t>Perfos Décollage</t>
  </si>
  <si>
    <t>Perfos Atterrissage</t>
  </si>
  <si>
    <t>CESSNA F 172 M   F-BVBI</t>
  </si>
  <si>
    <t>L'ASCAB ne pourra être tenu pour RESPONSABLE d'erreurs de calculs générées par les utilitaires.
Il appartient à chacun des commandants de bord de vérifier l'exactitude des informations.</t>
  </si>
  <si>
    <t>dist</t>
  </si>
  <si>
    <t>Altitude du terrain (en ft) :</t>
  </si>
  <si>
    <t>Altitude Densité :</t>
  </si>
  <si>
    <t>Température (en °C) :</t>
  </si>
  <si>
    <t>Distance roulage :</t>
  </si>
  <si>
    <t>Passage des 50 ft :</t>
  </si>
  <si>
    <t>roulage</t>
  </si>
  <si>
    <t>15m</t>
  </si>
  <si>
    <t>Alt densite</t>
  </si>
  <si>
    <t>dist roulage</t>
  </si>
  <si>
    <t>Pt roulage</t>
  </si>
  <si>
    <t>dist 15m</t>
  </si>
  <si>
    <t>Pt 15 m</t>
  </si>
  <si>
    <t>Masse de l'avion :</t>
  </si>
  <si>
    <t>seg 1</t>
  </si>
  <si>
    <t>seg2</t>
  </si>
  <si>
    <t>seg3</t>
  </si>
  <si>
    <t>lim</t>
  </si>
  <si>
    <t>A</t>
  </si>
  <si>
    <t>B</t>
  </si>
  <si>
    <t>SI(S2&lt;limInf;-1000;SI(S2&lt;=limSeg;Pente*S2+ord;SI(S2&lt;=limSeg2;Pente2*S2+ord2;SI(S2&lt;=limSeg3;Pente3*S2+ord3;8000))))</t>
  </si>
  <si>
    <t>roul</t>
  </si>
  <si>
    <t>: Saisir l'altitude en ft et la température en °C du terrain de départ. La feuille Excel calcule automatiqueement l'altitude densité et les distances de décollage.
Le manuel de vol du BI ne fournit pas de courbe de performance mais uniquement des tableaux. Les courbes présentées sont obtenues par linéarisation des données fournies dans ces tableaux.</t>
  </si>
</sst>
</file>

<file path=xl/styles.xml><?xml version="1.0" encoding="utf-8"?>
<styleSheet xmlns="http://schemas.openxmlformats.org/spreadsheetml/2006/main">
  <numFmts count="4">
    <numFmt numFmtId="164" formatCode="0.0000"/>
    <numFmt numFmtId="165" formatCode="0\ \f\t"/>
    <numFmt numFmtId="166" formatCode="0\ \m"/>
    <numFmt numFmtId="167" formatCode="0\ \k\g"/>
  </numFmts>
  <fonts count="46">
    <font>
      <sz val="11"/>
      <color indexed="8"/>
      <name val="Calibri"/>
      <family val="2"/>
    </font>
    <font>
      <sz val="10"/>
      <name val="Arial"/>
      <family val="2"/>
    </font>
    <font>
      <sz val="8"/>
      <color indexed="8"/>
      <name val="Arial"/>
      <family val="2"/>
    </font>
    <font>
      <b/>
      <sz val="11"/>
      <color indexed="8"/>
      <name val="Calibri"/>
      <family val="2"/>
    </font>
    <font>
      <sz val="20"/>
      <color indexed="8"/>
      <name val="Calibri"/>
      <family val="2"/>
    </font>
    <font>
      <b/>
      <sz val="11"/>
      <color indexed="10"/>
      <name val="Calibri"/>
      <family val="2"/>
    </font>
    <font>
      <b/>
      <sz val="16"/>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Arial"/>
      <family val="2"/>
    </font>
    <font>
      <sz val="12"/>
      <color indexed="8"/>
      <name val="Arial"/>
      <family val="2"/>
    </font>
    <font>
      <sz val="14"/>
      <color indexed="8"/>
      <name val="Arial"/>
      <family val="2"/>
    </font>
    <font>
      <sz val="9"/>
      <color indexed="8"/>
      <name val="Arial"/>
      <family val="2"/>
    </font>
    <font>
      <b/>
      <sz val="16"/>
      <color indexed="8"/>
      <name val="Arial"/>
      <family val="2"/>
    </font>
    <font>
      <sz val="10"/>
      <color indexed="8"/>
      <name val="Arial"/>
      <family val="2"/>
    </font>
    <font>
      <b/>
      <sz val="11"/>
      <color indexed="8"/>
      <name val="Arial"/>
      <family val="2"/>
    </font>
    <font>
      <b/>
      <sz val="12"/>
      <color indexed="8"/>
      <name val="Arial"/>
      <family val="2"/>
    </font>
    <font>
      <sz val="16"/>
      <color indexed="8"/>
      <name val="Arial"/>
      <family val="2"/>
    </font>
    <font>
      <b/>
      <sz val="11"/>
      <color indexed="10"/>
      <name val="Arial"/>
      <family val="2"/>
    </font>
    <font>
      <sz val="11"/>
      <color indexed="9"/>
      <name val="Arial"/>
      <family val="2"/>
    </font>
    <font>
      <sz val="8"/>
      <name val="Calibri"/>
      <family val="2"/>
    </font>
    <font>
      <sz val="10"/>
      <name val="Calibri"/>
      <family val="2"/>
    </font>
    <font>
      <sz val="10"/>
      <color rgb="FF000000"/>
      <name val="Calibri"/>
      <family val="2"/>
    </font>
    <font>
      <b/>
      <u val="single"/>
      <strike/>
      <sz val="12"/>
      <color rgb="FF000000"/>
      <name val="Arial"/>
      <family val="2"/>
    </font>
    <font>
      <b/>
      <sz val="12"/>
      <color rgb="FF339966"/>
      <name val="Arial"/>
      <family val="2"/>
    </font>
    <font>
      <b/>
      <sz val="12"/>
      <color rgb="FF3366FF"/>
      <name val="Arial"/>
      <family val="2"/>
    </font>
    <font>
      <sz val="11"/>
      <color theme="0"/>
      <name val="Calibri"/>
      <family val="2"/>
      <scheme val="minor"/>
    </font>
    <font>
      <sz val="11"/>
      <color theme="1"/>
      <name val="Calibri"/>
      <family val="2"/>
      <scheme val="minor"/>
    </font>
    <font>
      <b/>
      <sz val="14"/>
      <color rgb="FF339966"/>
      <name val="Arial"/>
      <family val="2"/>
    </font>
    <font>
      <sz val="11"/>
      <color rgb="FF000000"/>
      <name val="Arial"/>
      <family val="2"/>
    </font>
    <font>
      <b/>
      <sz val="11"/>
      <color rgb="FF000000"/>
      <name val="Arial"/>
      <family val="2"/>
    </font>
    <font>
      <sz val="11"/>
      <color rgb="FF000000"/>
      <name val="Calibri"/>
      <family val="2"/>
    </font>
    <font>
      <b/>
      <sz val="12"/>
      <color rgb="FF00000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style="thin"/>
      <bottom/>
    </border>
    <border>
      <left style="thin"/>
      <right style="thin"/>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13" fillId="22" borderId="0" applyNumberFormat="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 fillId="0" borderId="8" applyNumberFormat="0" applyFill="0" applyAlignment="0" applyProtection="0"/>
    <xf numFmtId="0" fontId="21" fillId="23" borderId="9" applyNumberFormat="0" applyAlignment="0" applyProtection="0"/>
  </cellStyleXfs>
  <cellXfs count="138">
    <xf numFmtId="0" fontId="0" fillId="0" borderId="0" xfId="0"/>
    <xf numFmtId="0" fontId="22" fillId="0" borderId="0" xfId="0" applyFont="1" applyAlignment="1">
      <alignment horizontal="left" vertical="center"/>
    </xf>
    <xf numFmtId="0" fontId="22" fillId="0" borderId="10" xfId="0" applyFont="1" applyBorder="1" applyAlignment="1">
      <alignment horizontal="center" vertical="center"/>
    </xf>
    <xf numFmtId="2" fontId="22" fillId="0" borderId="10" xfId="0" applyNumberFormat="1" applyFont="1" applyBorder="1" applyAlignment="1">
      <alignment horizontal="center" vertical="center"/>
    </xf>
    <xf numFmtId="164" fontId="0" fillId="0" borderId="0" xfId="0" applyNumberFormat="1"/>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3" fillId="0" borderId="10" xfId="0" applyFont="1" applyBorder="1" applyAlignment="1">
      <alignment horizontal="center" vertical="center" wrapText="1"/>
    </xf>
    <xf numFmtId="164" fontId="0" fillId="0" borderId="10" xfId="0" applyNumberFormat="1" applyBorder="1"/>
    <xf numFmtId="0" fontId="0" fillId="0" borderId="10" xfId="0" applyBorder="1"/>
    <xf numFmtId="164" fontId="3" fillId="0" borderId="10" xfId="0" applyNumberFormat="1" applyFont="1" applyBorder="1" applyAlignment="1">
      <alignment vertical="center" wrapText="1"/>
    </xf>
    <xf numFmtId="0" fontId="0" fillId="0" borderId="10" xfId="0" applyFill="1" applyBorder="1"/>
    <xf numFmtId="164" fontId="0" fillId="0" borderId="0" xfId="0" applyNumberFormat="1" applyBorder="1"/>
    <xf numFmtId="0" fontId="0" fillId="0" borderId="0" xfId="0" applyBorder="1"/>
    <xf numFmtId="0" fontId="0" fillId="0" borderId="0" xfId="0" applyAlignment="1">
      <alignment/>
    </xf>
    <xf numFmtId="0" fontId="3" fillId="0" borderId="0" xfId="0" applyFont="1" applyAlignment="1">
      <alignment/>
    </xf>
    <xf numFmtId="0" fontId="0" fillId="0" borderId="10" xfId="0" applyFont="1" applyBorder="1" applyAlignment="1">
      <alignment/>
    </xf>
    <xf numFmtId="165" fontId="0" fillId="0" borderId="10" xfId="0" applyNumberFormat="1" applyFont="1" applyBorder="1" applyAlignment="1">
      <alignment/>
    </xf>
    <xf numFmtId="0" fontId="3" fillId="0" borderId="10" xfId="0" applyFont="1" applyBorder="1" applyAlignment="1">
      <alignment horizontal="left" vertical="center"/>
    </xf>
    <xf numFmtId="166" fontId="3" fillId="0" borderId="10" xfId="0" applyNumberFormat="1" applyFont="1" applyBorder="1" applyAlignment="1">
      <alignment/>
    </xf>
    <xf numFmtId="0" fontId="3" fillId="0" borderId="10" xfId="0" applyFont="1" applyBorder="1"/>
    <xf numFmtId="0" fontId="0" fillId="0" borderId="0" xfId="0" applyAlignment="1">
      <alignment horizontal="center"/>
    </xf>
    <xf numFmtId="0" fontId="0" fillId="0" borderId="0" xfId="0" applyFill="1"/>
    <xf numFmtId="0" fontId="0" fillId="0" borderId="10" xfId="0" applyBorder="1" applyAlignment="1">
      <alignment/>
    </xf>
    <xf numFmtId="0" fontId="0" fillId="0" borderId="0" xfId="0" applyAlignment="1">
      <alignment wrapText="1"/>
    </xf>
    <xf numFmtId="0" fontId="3" fillId="0" borderId="0" xfId="0" applyFont="1" applyAlignment="1">
      <alignment vertical="top"/>
    </xf>
    <xf numFmtId="0" fontId="0" fillId="0" borderId="0" xfId="0" applyAlignment="1">
      <alignment vertical="top" wrapText="1"/>
    </xf>
    <xf numFmtId="0" fontId="0" fillId="0" borderId="11" xfId="0" applyFill="1" applyBorder="1"/>
    <xf numFmtId="167" fontId="0" fillId="0" borderId="10" xfId="0" applyNumberFormat="1" applyBorder="1"/>
    <xf numFmtId="0" fontId="22" fillId="0" borderId="10" xfId="0" applyFont="1" applyBorder="1" applyAlignment="1" applyProtection="1">
      <alignment horizontal="center" vertical="center"/>
      <protection locked="0"/>
    </xf>
    <xf numFmtId="0" fontId="4" fillId="0" borderId="0" xfId="0" applyFont="1" applyAlignment="1">
      <alignment horizontal="center"/>
    </xf>
    <xf numFmtId="0" fontId="6"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left"/>
    </xf>
    <xf numFmtId="0" fontId="25" fillId="0" borderId="12" xfId="0" applyFont="1" applyBorder="1" applyAlignment="1">
      <alignment horizontal="left" vertical="center" indent="1"/>
    </xf>
    <xf numFmtId="0" fontId="25" fillId="0" borderId="13" xfId="0" applyFont="1" applyBorder="1" applyAlignment="1">
      <alignment horizontal="left" vertical="center" indent="1"/>
    </xf>
    <xf numFmtId="0" fontId="25" fillId="0" borderId="14" xfId="0" applyFont="1" applyBorder="1" applyAlignment="1">
      <alignment horizontal="left" indent="1"/>
    </xf>
    <xf numFmtId="0" fontId="25" fillId="0" borderId="0" xfId="0" applyFont="1" applyBorder="1" applyAlignment="1">
      <alignment horizontal="left" indent="1"/>
    </xf>
    <xf numFmtId="0" fontId="24" fillId="0" borderId="12" xfId="0" applyFont="1" applyBorder="1" applyAlignment="1">
      <alignment horizontal="left" vertical="center" wrapText="1" indent="1"/>
    </xf>
    <xf numFmtId="0" fontId="24" fillId="0" borderId="13" xfId="0" applyFont="1" applyBorder="1" applyAlignment="1">
      <alignment horizontal="left" vertical="center" indent="1"/>
    </xf>
    <xf numFmtId="0" fontId="24" fillId="0" borderId="14" xfId="0" applyFont="1" applyBorder="1" applyAlignment="1">
      <alignment horizontal="left" vertical="center" indent="1"/>
    </xf>
    <xf numFmtId="0" fontId="24" fillId="0" borderId="15" xfId="0" applyFont="1" applyBorder="1" applyAlignment="1">
      <alignment horizontal="left" vertical="center" indent="1"/>
    </xf>
    <xf numFmtId="0" fontId="24" fillId="0" borderId="16" xfId="0" applyFont="1" applyBorder="1" applyAlignment="1">
      <alignment horizontal="left" vertical="center" indent="1"/>
    </xf>
    <xf numFmtId="0" fontId="24" fillId="0" borderId="17" xfId="0" applyFont="1" applyBorder="1" applyAlignment="1">
      <alignment horizontal="left" vertical="center" inden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22" fillId="0" borderId="18" xfId="0" applyFont="1" applyBorder="1" applyAlignment="1">
      <alignment horizontal="left" vertical="center" wrapText="1" indent="1"/>
    </xf>
    <xf numFmtId="0" fontId="22" fillId="0" borderId="20" xfId="0" applyFont="1" applyBorder="1" applyAlignment="1">
      <alignment horizontal="left" vertical="center" indent="1"/>
    </xf>
    <xf numFmtId="0" fontId="22" fillId="0" borderId="19" xfId="0" applyFont="1" applyBorder="1" applyAlignment="1">
      <alignment horizontal="left" vertical="center" indent="1"/>
    </xf>
    <xf numFmtId="0" fontId="22" fillId="0" borderId="0" xfId="0" applyFont="1" applyAlignment="1">
      <alignment horizontal="lef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2" fillId="0" borderId="16" xfId="0" applyFont="1" applyBorder="1" applyAlignment="1">
      <alignment horizontal="left" vertical="center"/>
    </xf>
    <xf numFmtId="0" fontId="22" fillId="0" borderId="21" xfId="0" applyFont="1" applyBorder="1" applyAlignment="1">
      <alignment horizontal="left" vertical="center"/>
    </xf>
    <xf numFmtId="0" fontId="23" fillId="0" borderId="14" xfId="0" applyFont="1" applyBorder="1" applyAlignment="1">
      <alignment horizontal="left" indent="1"/>
    </xf>
    <xf numFmtId="0" fontId="23" fillId="0" borderId="15" xfId="0" applyFont="1" applyBorder="1" applyAlignment="1">
      <alignment horizontal="left" indent="1"/>
    </xf>
    <xf numFmtId="0" fontId="24" fillId="0" borderId="12" xfId="0" applyFont="1" applyBorder="1" applyAlignment="1">
      <alignment horizontal="left" vertical="center" indent="1"/>
    </xf>
    <xf numFmtId="0" fontId="24" fillId="0" borderId="22" xfId="0" applyFont="1" applyBorder="1" applyAlignment="1">
      <alignment horizontal="left" vertical="center" indent="1"/>
    </xf>
    <xf numFmtId="0" fontId="24" fillId="0" borderId="21" xfId="0" applyFont="1" applyBorder="1" applyAlignment="1">
      <alignment horizontal="left" vertical="center" indent="1"/>
    </xf>
    <xf numFmtId="0" fontId="24" fillId="0" borderId="10" xfId="0" applyFont="1" applyBorder="1" applyAlignment="1">
      <alignment horizontal="left" vertical="center" indent="1"/>
    </xf>
    <xf numFmtId="0" fontId="24" fillId="0" borderId="0" xfId="0" applyFont="1" applyAlignment="1">
      <alignment horizontal="left" vertical="center" indent="1"/>
    </xf>
    <xf numFmtId="0" fontId="24" fillId="0" borderId="23" xfId="0" applyFont="1" applyBorder="1" applyAlignment="1">
      <alignment horizontal="left" vertical="center" indent="1"/>
    </xf>
    <xf numFmtId="0" fontId="24" fillId="0" borderId="24" xfId="0" applyFont="1" applyBorder="1" applyAlignment="1">
      <alignment horizontal="left" vertical="center" indent="1"/>
    </xf>
    <xf numFmtId="0" fontId="27" fillId="0" borderId="12" xfId="0" applyFont="1" applyBorder="1" applyAlignment="1">
      <alignment horizontal="left" vertical="center" indent="1"/>
    </xf>
    <xf numFmtId="0" fontId="27" fillId="0" borderId="13" xfId="0" applyFont="1" applyBorder="1" applyAlignment="1">
      <alignment horizontal="left" vertical="center" indent="1"/>
    </xf>
    <xf numFmtId="0" fontId="25" fillId="0" borderId="22" xfId="0" applyFont="1" applyBorder="1" applyAlignment="1">
      <alignment horizontal="left" vertical="center" indent="1"/>
    </xf>
    <xf numFmtId="0" fontId="28" fillId="0" borderId="14" xfId="0" applyFont="1" applyBorder="1" applyAlignment="1">
      <alignment horizontal="left" vertical="top" indent="1"/>
    </xf>
    <xf numFmtId="0" fontId="28" fillId="0" borderId="0" xfId="0" applyFont="1" applyAlignment="1">
      <alignment horizontal="left" vertical="top" indent="1"/>
    </xf>
    <xf numFmtId="0" fontId="29" fillId="0" borderId="14" xfId="0" applyFont="1" applyBorder="1" applyAlignment="1">
      <alignment horizontal="left" indent="2"/>
    </xf>
    <xf numFmtId="0" fontId="29" fillId="0" borderId="0" xfId="0" applyFont="1" applyBorder="1" applyAlignment="1">
      <alignment horizontal="left" indent="2"/>
    </xf>
    <xf numFmtId="0" fontId="23" fillId="0" borderId="14" xfId="0" applyFont="1" applyBorder="1" applyAlignment="1">
      <alignment horizontal="left" vertical="center" indent="1"/>
    </xf>
    <xf numFmtId="0" fontId="23" fillId="0" borderId="15" xfId="0" applyFont="1" applyBorder="1" applyAlignment="1">
      <alignment horizontal="left" vertical="center" indent="1"/>
    </xf>
    <xf numFmtId="0" fontId="22" fillId="0" borderId="14" xfId="0" applyFont="1" applyBorder="1" applyAlignment="1">
      <alignment horizontal="left" vertical="center" indent="1"/>
    </xf>
    <xf numFmtId="0" fontId="22" fillId="0" borderId="15" xfId="0" applyFont="1" applyBorder="1" applyAlignment="1">
      <alignment horizontal="left" vertical="center" indent="1"/>
    </xf>
    <xf numFmtId="0" fontId="22" fillId="0" borderId="12" xfId="0" applyFont="1" applyBorder="1" applyAlignment="1">
      <alignment horizontal="left" vertical="center" indent="1"/>
    </xf>
    <xf numFmtId="0" fontId="22" fillId="0" borderId="13" xfId="0" applyFont="1" applyBorder="1" applyAlignment="1">
      <alignment horizontal="left" vertical="center" indent="1"/>
    </xf>
    <xf numFmtId="0" fontId="23" fillId="0" borderId="12" xfId="0" applyFont="1" applyBorder="1" applyAlignment="1">
      <alignment horizontal="left" vertical="center" indent="1"/>
    </xf>
    <xf numFmtId="0" fontId="23" fillId="0" borderId="13" xfId="0" applyFont="1" applyBorder="1" applyAlignment="1">
      <alignment horizontal="left" vertical="center" indent="1"/>
    </xf>
    <xf numFmtId="0" fontId="23" fillId="0" borderId="16" xfId="0" applyFont="1" applyBorder="1" applyAlignment="1">
      <alignment horizontal="left" vertical="center" indent="1"/>
    </xf>
    <xf numFmtId="0" fontId="23" fillId="0" borderId="17" xfId="0" applyFont="1" applyBorder="1" applyAlignment="1">
      <alignment horizontal="left" vertical="center" indent="1"/>
    </xf>
    <xf numFmtId="0" fontId="22" fillId="0" borderId="16" xfId="0" applyFont="1" applyBorder="1" applyAlignment="1">
      <alignment horizontal="left" vertical="center" indent="1"/>
    </xf>
    <xf numFmtId="0" fontId="22" fillId="0" borderId="17" xfId="0" applyFont="1" applyBorder="1" applyAlignment="1">
      <alignment horizontal="left" vertical="center" indent="1"/>
    </xf>
    <xf numFmtId="0" fontId="22" fillId="0" borderId="10" xfId="0" applyFont="1" applyBorder="1" applyAlignment="1">
      <alignment horizontal="left" vertical="center" indent="1"/>
    </xf>
    <xf numFmtId="0" fontId="22" fillId="0" borderId="10" xfId="0" applyFont="1" applyBorder="1" applyAlignment="1">
      <alignment horizontal="center" vertical="center"/>
    </xf>
    <xf numFmtId="0" fontId="30" fillId="0" borderId="12" xfId="0" applyFont="1" applyBorder="1" applyAlignment="1">
      <alignment horizontal="center" vertical="center"/>
    </xf>
    <xf numFmtId="0" fontId="30" fillId="0" borderId="22" xfId="0" applyFont="1" applyBorder="1" applyAlignment="1">
      <alignment horizontal="center" vertical="center"/>
    </xf>
    <xf numFmtId="0" fontId="30" fillId="0" borderId="13" xfId="0" applyFont="1" applyBorder="1" applyAlignment="1">
      <alignment horizontal="center" vertical="center"/>
    </xf>
    <xf numFmtId="0" fontId="30" fillId="0" borderId="16" xfId="0" applyFont="1" applyBorder="1" applyAlignment="1">
      <alignment horizontal="center" vertical="center"/>
    </xf>
    <xf numFmtId="0" fontId="30" fillId="0" borderId="21" xfId="0" applyFont="1" applyBorder="1" applyAlignment="1">
      <alignment horizontal="center" vertical="center"/>
    </xf>
    <xf numFmtId="0" fontId="30" fillId="0" borderId="17"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2" fillId="0" borderId="12" xfId="0" applyFont="1" applyBorder="1" applyAlignment="1">
      <alignment horizontal="left" vertical="center" indent="2"/>
    </xf>
    <xf numFmtId="0" fontId="22" fillId="0" borderId="22" xfId="0" applyFont="1" applyBorder="1" applyAlignment="1">
      <alignment horizontal="left" vertical="center" indent="2"/>
    </xf>
    <xf numFmtId="0" fontId="22" fillId="0" borderId="13" xfId="0" applyFont="1" applyBorder="1" applyAlignment="1">
      <alignment horizontal="left" vertical="center" indent="2"/>
    </xf>
    <xf numFmtId="0" fontId="22" fillId="0" borderId="14" xfId="0" applyFont="1" applyBorder="1" applyAlignment="1">
      <alignment horizontal="center"/>
    </xf>
    <xf numFmtId="0" fontId="22" fillId="0" borderId="0" xfId="0" applyFont="1" applyBorder="1" applyAlignment="1">
      <alignment horizontal="center"/>
    </xf>
    <xf numFmtId="0" fontId="22" fillId="0" borderId="15" xfId="0" applyFont="1" applyBorder="1" applyAlignment="1">
      <alignment horizontal="center"/>
    </xf>
    <xf numFmtId="0" fontId="31" fillId="0" borderId="12" xfId="0" applyFont="1" applyBorder="1" applyAlignment="1">
      <alignment horizontal="center" vertical="center"/>
    </xf>
    <xf numFmtId="0" fontId="31" fillId="0" borderId="22" xfId="0" applyFont="1" applyBorder="1" applyAlignment="1">
      <alignment horizontal="center" vertical="center"/>
    </xf>
    <xf numFmtId="0" fontId="31" fillId="0" borderId="13" xfId="0" applyFont="1" applyBorder="1" applyAlignment="1">
      <alignment horizontal="center" vertical="center"/>
    </xf>
    <xf numFmtId="0" fontId="31" fillId="0" borderId="16" xfId="0" applyFont="1" applyBorder="1" applyAlignment="1">
      <alignment horizontal="center" vertical="center"/>
    </xf>
    <xf numFmtId="0" fontId="31" fillId="0" borderId="21" xfId="0" applyFont="1" applyBorder="1" applyAlignment="1">
      <alignment horizontal="center" vertical="center"/>
    </xf>
    <xf numFmtId="0" fontId="31" fillId="0" borderId="17" xfId="0" applyFont="1" applyBorder="1" applyAlignment="1">
      <alignment horizontal="center" vertical="center"/>
    </xf>
    <xf numFmtId="164" fontId="22" fillId="0" borderId="10" xfId="0" applyNumberFormat="1" applyFont="1" applyBorder="1" applyAlignment="1">
      <alignment horizontal="center" vertical="center"/>
    </xf>
    <xf numFmtId="0" fontId="22" fillId="0" borderId="16" xfId="0" applyFont="1" applyBorder="1" applyAlignment="1">
      <alignment horizontal="right" vertical="center"/>
    </xf>
    <xf numFmtId="0" fontId="22" fillId="0" borderId="21" xfId="0" applyFont="1" applyBorder="1" applyAlignment="1">
      <alignment horizontal="right" vertical="center"/>
    </xf>
    <xf numFmtId="0" fontId="22" fillId="0" borderId="17" xfId="0" applyFont="1" applyBorder="1" applyAlignment="1">
      <alignment horizontal="right" vertical="center"/>
    </xf>
    <xf numFmtId="2" fontId="24" fillId="0" borderId="22" xfId="0" applyNumberFormat="1" applyFont="1" applyBorder="1" applyAlignment="1">
      <alignment horizontal="center" vertical="center"/>
    </xf>
    <xf numFmtId="2" fontId="24" fillId="0" borderId="21" xfId="0" applyNumberFormat="1" applyFont="1" applyBorder="1" applyAlignment="1">
      <alignment horizontal="center" vertical="center"/>
    </xf>
    <xf numFmtId="0" fontId="24" fillId="0" borderId="13" xfId="0" applyFont="1" applyBorder="1" applyAlignment="1">
      <alignment horizontal="left" vertical="center"/>
    </xf>
    <xf numFmtId="0" fontId="24" fillId="0" borderId="17" xfId="0" applyFont="1" applyBorder="1" applyAlignment="1">
      <alignment horizontal="left" vertical="center"/>
    </xf>
    <xf numFmtId="0" fontId="24" fillId="0" borderId="12" xfId="0" applyFont="1" applyBorder="1" applyAlignment="1">
      <alignment horizontal="center" vertical="center"/>
    </xf>
    <xf numFmtId="0" fontId="24" fillId="0" borderId="22" xfId="0" applyFont="1" applyBorder="1" applyAlignment="1">
      <alignment horizontal="center" vertical="center"/>
    </xf>
    <xf numFmtId="0" fontId="24" fillId="0" borderId="16" xfId="0" applyFont="1" applyBorder="1" applyAlignment="1">
      <alignment horizontal="center" vertical="center"/>
    </xf>
    <xf numFmtId="0" fontId="24" fillId="0" borderId="21" xfId="0" applyFont="1" applyBorder="1" applyAlignment="1">
      <alignment horizontal="center" vertical="center"/>
    </xf>
    <xf numFmtId="0" fontId="2" fillId="0" borderId="18" xfId="0" applyFont="1" applyBorder="1" applyAlignment="1">
      <alignment horizontal="left" vertical="center" indent="1"/>
    </xf>
    <xf numFmtId="0" fontId="2" fillId="0" borderId="20" xfId="0" applyFont="1" applyBorder="1" applyAlignment="1">
      <alignment horizontal="left" vertical="center" indent="1"/>
    </xf>
    <xf numFmtId="0" fontId="2" fillId="0" borderId="19" xfId="0" applyFont="1" applyBorder="1" applyAlignment="1">
      <alignment horizontal="left" vertical="center" indent="1"/>
    </xf>
    <xf numFmtId="0" fontId="24" fillId="0" borderId="13" xfId="0" applyFont="1" applyBorder="1" applyAlignment="1">
      <alignment horizontal="center" vertical="center"/>
    </xf>
    <xf numFmtId="0" fontId="24" fillId="0" borderId="17"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164" fontId="28" fillId="0" borderId="23" xfId="0" applyNumberFormat="1" applyFont="1" applyBorder="1" applyAlignment="1">
      <alignment horizontal="center" vertical="center"/>
    </xf>
    <xf numFmtId="2" fontId="22" fillId="0" borderId="23" xfId="0" applyNumberFormat="1" applyFont="1" applyBorder="1" applyAlignment="1">
      <alignment horizontal="center" vertical="center"/>
    </xf>
    <xf numFmtId="0" fontId="22" fillId="0" borderId="24" xfId="0" applyFont="1" applyBorder="1" applyAlignment="1">
      <alignment horizontal="center" vertical="center"/>
    </xf>
    <xf numFmtId="0" fontId="32" fillId="0" borderId="10" xfId="0" applyFont="1" applyBorder="1" applyAlignment="1">
      <alignment horizontal="center" vertical="center"/>
    </xf>
    <xf numFmtId="0" fontId="0" fillId="0" borderId="0" xfId="0" applyAlignment="1">
      <alignment horizontal="center"/>
    </xf>
    <xf numFmtId="164" fontId="3" fillId="0" borderId="10"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cellXfs>
  <cellStyles count="47">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Insatisfaisant" xfId="49"/>
    <cellStyle name="Neutre"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
    <dxf>
      <fill>
        <patternFill>
          <bgColor indexed="10"/>
        </patternFill>
      </fill>
      <border/>
    </dxf>
    <dxf>
      <fill>
        <patternFill>
          <bgColor indexed="10"/>
        </patternFill>
      </fill>
      <border/>
    </dxf>
    <dxf>
      <fill>
        <patternFill>
          <bgColor indexed="10"/>
        </patternFill>
      </fill>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85"/>
          <c:y val="0.0445"/>
          <c:w val="0.837"/>
          <c:h val="0.80675"/>
        </c:manualLayout>
      </c:layout>
      <c:lineChart>
        <c:grouping val="standard"/>
        <c:varyColors val="0"/>
        <c:ser>
          <c:idx val="0"/>
          <c:order val="0"/>
          <c:tx>
            <c:v>Masse</c:v>
          </c:tx>
          <c:spPr>
            <a:ln w="12700">
              <a:solidFill>
                <a:srgbClr val="FF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cat>
            <c:numRef>
              <c:f>Séries!$D$2:$D$1702</c:f>
              <c:numCache/>
            </c:numRef>
          </c:cat>
          <c:val>
            <c:numRef>
              <c:f>Séries!$B$2:$B$1702</c:f>
              <c:numCache/>
            </c:numRef>
          </c:val>
          <c:smooth val="0"/>
        </c:ser>
        <c:ser>
          <c:idx val="1"/>
          <c:order val="1"/>
          <c:tx>
            <c:v>limite</c:v>
          </c:tx>
          <c:spPr>
            <a:ln w="12700">
              <a:solidFill>
                <a:srgbClr val="DD080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cat>
            <c:numRef>
              <c:f>Séries!$D$2:$D$1702</c:f>
              <c:numCache/>
            </c:numRef>
          </c:cat>
          <c:val>
            <c:numRef>
              <c:f>Séries!$E$2:$E$1702</c:f>
              <c:numCache/>
            </c:numRef>
          </c:val>
          <c:smooth val="0"/>
        </c:ser>
        <c:ser>
          <c:idx val="2"/>
          <c:order val="2"/>
          <c:tx>
            <c:v>CAT</c:v>
          </c:tx>
          <c:spPr>
            <a:ln w="3175">
              <a:solidFill>
                <a:srgbClr val="000000"/>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Séries!$D$2:$D$1702</c:f>
              <c:numCache/>
            </c:numRef>
          </c:cat>
          <c:val>
            <c:numRef>
              <c:f>Séries!$H$2:$H$1702</c:f>
              <c:numCache/>
            </c:numRef>
          </c:val>
          <c:smooth val="0"/>
        </c:ser>
        <c:ser>
          <c:idx val="3"/>
          <c:order val="3"/>
          <c:tx>
            <c:v>Centrage</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c:spPr>
          </c:marker>
          <c:cat>
            <c:numRef>
              <c:f>Séries!$D$2:$D$1702</c:f>
              <c:numCache/>
            </c:numRef>
          </c:cat>
          <c:val>
            <c:numRef>
              <c:f>Séries!$K$2:$K$1702</c:f>
              <c:numCache/>
            </c:numRef>
          </c:val>
          <c:smooth val="0"/>
        </c:ser>
        <c:axId val="35351628"/>
        <c:axId val="49729197"/>
      </c:lineChart>
      <c:catAx>
        <c:axId val="35351628"/>
        <c:scaling>
          <c:orientation val="minMax"/>
        </c:scaling>
        <c:axPos val="b"/>
        <c:majorGridlines>
          <c:spPr>
            <a:ln w="3175">
              <a:solidFill>
                <a:srgbClr val="808080"/>
              </a:solidFill>
              <a:prstDash val="solid"/>
            </a:ln>
          </c:spPr>
        </c:majorGridlines>
        <c:minorGridlines>
          <c:spPr>
            <a:ln w="3175">
              <a:solidFill>
                <a:srgbClr val="C0C0C0"/>
              </a:solidFill>
              <a:prstDash val="solid"/>
            </a:ln>
          </c:spPr>
        </c:minorGridlines>
        <c:delete val="0"/>
        <c:numFmt formatCode="0.00" sourceLinked="0"/>
        <c:majorTickMark val="out"/>
        <c:minorTickMark val="none"/>
        <c:tickLblPos val="nextTo"/>
        <c:spPr>
          <a:ln w="3175">
            <a:solidFill>
              <a:srgbClr val="808080"/>
            </a:solidFill>
            <a:prstDash val="solid"/>
          </a:ln>
        </c:spPr>
        <c:txPr>
          <a:bodyPr vert="horz" rot="-5400000"/>
          <a:lstStyle/>
          <a:p>
            <a:pPr>
              <a:defRPr lang="en-US" cap="none" u="none" baseline="0">
                <a:latin typeface="Calibri"/>
                <a:ea typeface="Calibri"/>
                <a:cs typeface="Calibri"/>
              </a:defRPr>
            </a:pPr>
          </a:p>
        </c:txPr>
        <c:crossAx val="49729197"/>
        <c:crosses val="autoZero"/>
        <c:auto val="1"/>
        <c:lblOffset val="100"/>
        <c:tickLblSkip val="100"/>
        <c:tickMarkSkip val="100"/>
        <c:noMultiLvlLbl val="0"/>
      </c:catAx>
      <c:valAx>
        <c:axId val="49729197"/>
        <c:scaling>
          <c:orientation val="minMax"/>
          <c:max val="1100"/>
          <c:min val="0"/>
        </c:scaling>
        <c:axPos val="l"/>
        <c:majorGridlines>
          <c:spPr>
            <a:ln w="3175">
              <a:solidFill>
                <a:srgbClr val="808080"/>
              </a:solidFill>
              <a:prstDash val="solid"/>
            </a:ln>
          </c:spPr>
        </c:majorGridlines>
        <c:minorGridlines>
          <c:spPr>
            <a:ln w="3175">
              <a:solidFill>
                <a:srgbClr val="C0C0C0"/>
              </a:solidFill>
              <a:prstDash val="solid"/>
            </a:ln>
          </c:spPr>
        </c:minorGridlines>
        <c:delete val="0"/>
        <c:numFmt formatCode="General" sourceLinked="1"/>
        <c:majorTickMark val="out"/>
        <c:minorTickMark val="none"/>
        <c:tickLblPos val="nextTo"/>
        <c:spPr>
          <a:ln w="3175">
            <a:solidFill>
              <a:srgbClr val="808080"/>
            </a:solidFill>
            <a:prstDash val="solid"/>
          </a:ln>
        </c:spPr>
        <c:crossAx val="35351628"/>
        <c:crosses val="autoZero"/>
        <c:crossBetween val="between"/>
        <c:dispUnits/>
        <c:majorUnit val="100"/>
        <c:minorUnit val="50"/>
      </c:valAx>
      <c:spPr>
        <a:solidFill>
          <a:srgbClr val="FFFFFF"/>
        </a:solidFill>
        <a:ln w="25400">
          <a:noFill/>
        </a:ln>
      </c:spPr>
    </c:plotArea>
    <c:legend>
      <c:legendPos val="r"/>
      <c:legendEntry>
        <c:idx val="2"/>
        <c:delete val="1"/>
      </c:legendEntry>
      <c:legendEntry>
        <c:idx val="1"/>
        <c:delete val="1"/>
      </c:legendEntry>
      <c:layout>
        <c:manualLayout>
          <c:xMode val="edge"/>
          <c:yMode val="edge"/>
          <c:x val="0.674"/>
          <c:y val="0.7025"/>
          <c:w val="0.21"/>
          <c:h val="0.1115"/>
        </c:manualLayout>
      </c:layout>
      <c:overlay val="1"/>
      <c:spPr>
        <a:solidFill>
          <a:srgbClr val="FFFFFF"/>
        </a:solidFill>
        <a:ln w="25400">
          <a:noFill/>
        </a:ln>
      </c:spPr>
    </c:legend>
    <c:plotVisOnly val="1"/>
    <c:dispBlanksAs val="gap"/>
    <c:showDLblsOverMax val="0"/>
  </c:chart>
  <c:spPr>
    <a:noFill/>
    <a:ln w="9525">
      <a:noFill/>
    </a:ln>
  </c:spPr>
  <c:lang xmlns:c="http://schemas.openxmlformats.org/drawingml/2006/chart" val="fr-FR"/>
  <c:printSettings xmlns:c="http://schemas.openxmlformats.org/drawingml/2006/chart">
    <c:headerFooter/>
    <c:pageMargins b="0.750000000000001" l="0.700000000000001" r="0.700000000000001" t="0.750000000000001" header="0.3" footer="0.3"/>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28"/>
          <c:w val="0.869"/>
          <c:h val="0.88775"/>
        </c:manualLayout>
      </c:layout>
      <c:scatterChart>
        <c:scatterStyle val="smoothMarker"/>
        <c:varyColors val="0"/>
        <c:ser>
          <c:idx val="0"/>
          <c:order val="0"/>
          <c:tx>
            <c:v>GROUND RUN</c:v>
          </c:tx>
          <c:spPr>
            <a:ln w="25400">
              <a:solidFill>
                <a:srgbClr val="3366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Séries!$S$2:$S$1102</c:f>
              <c:numCache/>
            </c:numRef>
          </c:xVal>
          <c:yVal>
            <c:numRef>
              <c:f>Séries!$T$2:$T$1102</c:f>
              <c:numCache/>
            </c:numRef>
          </c:yVal>
          <c:smooth val="1"/>
        </c:ser>
        <c:ser>
          <c:idx val="1"/>
          <c:order val="1"/>
          <c:tx>
            <c:v>TOTAL DISTANCE OVER 50 FT OBSTACLE</c:v>
          </c:tx>
          <c:spPr>
            <a:ln w="25400">
              <a:solidFill>
                <a:srgbClr val="33996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Séries!$S$2:$S$1102</c:f>
              <c:numCache/>
            </c:numRef>
          </c:xVal>
          <c:yVal>
            <c:numRef>
              <c:f>Séries!$U$2:$U$1102</c:f>
              <c:numCache/>
            </c:numRef>
          </c:yVal>
          <c:smooth val="1"/>
        </c:ser>
        <c:ser>
          <c:idx val="2"/>
          <c:order val="2"/>
          <c:tx>
            <c:v>Alt densite</c:v>
          </c:tx>
          <c:spPr>
            <a:ln w="3175">
              <a:solidFill>
                <a:srgbClr val="DD080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Séries!$S$2:$S$1102</c:f>
              <c:numCache/>
            </c:numRef>
          </c:xVal>
          <c:yVal>
            <c:numRef>
              <c:f>Séries!$V$2:$V$1102</c:f>
              <c:numCache/>
            </c:numRef>
          </c:yVal>
          <c:smooth val="1"/>
        </c:ser>
        <c:ser>
          <c:idx val="3"/>
          <c:order val="3"/>
          <c:tx>
            <c:v>pt roulage</c:v>
          </c:tx>
          <c:spPr>
            <a:ln w="3175">
              <a:solidFill>
                <a:srgbClr val="DD080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Séries!$S$2:$S$1102</c:f>
              <c:numCache/>
            </c:numRef>
          </c:xVal>
          <c:yVal>
            <c:numRef>
              <c:f>Séries!$X$2:$X$1102</c:f>
              <c:numCache/>
            </c:numRef>
          </c:yVal>
          <c:smooth val="1"/>
        </c:ser>
        <c:ser>
          <c:idx val="4"/>
          <c:order val="4"/>
          <c:tx>
            <c:v>pt 15 m</c:v>
          </c:tx>
          <c:spPr>
            <a:ln w="3175">
              <a:solidFill>
                <a:srgbClr val="DD080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Séries!$S$2:$S$1102</c:f>
              <c:numCache/>
            </c:numRef>
          </c:xVal>
          <c:yVal>
            <c:numRef>
              <c:f>Séries!$Z$2:$Z$1102</c:f>
              <c:numCache/>
            </c:numRef>
          </c:yVal>
          <c:smooth val="1"/>
        </c:ser>
        <c:axId val="44909590"/>
        <c:axId val="1533127"/>
      </c:scatterChart>
      <c:valAx>
        <c:axId val="44909590"/>
        <c:scaling>
          <c:orientation val="minMax"/>
          <c:max val="1200"/>
          <c:min val="100"/>
        </c:scaling>
        <c:axPos val="b"/>
        <c:majorGridlines>
          <c:spPr>
            <a:ln w="3175">
              <a:solidFill>
                <a:srgbClr val="808080"/>
              </a:solidFill>
              <a:prstDash val="solid"/>
            </a:ln>
          </c:spPr>
        </c:majorGridlines>
        <c:minorGridlines>
          <c:spPr>
            <a:ln w="3175">
              <a:solidFill>
                <a:srgbClr val="C0C0C0"/>
              </a:solidFill>
              <a:prstDash val="solid"/>
            </a:ln>
          </c:spPr>
        </c:minorGridlines>
        <c:delete val="0"/>
        <c:numFmt formatCode="General" sourceLinked="1"/>
        <c:majorTickMark val="out"/>
        <c:minorTickMark val="none"/>
        <c:tickLblPos val="nextTo"/>
        <c:spPr>
          <a:ln w="3175">
            <a:solidFill>
              <a:srgbClr val="808080"/>
            </a:solidFill>
            <a:prstDash val="solid"/>
          </a:ln>
        </c:spPr>
        <c:txPr>
          <a:bodyPr/>
          <a:lstStyle/>
          <a:p>
            <a:pPr>
              <a:defRPr lang="en-US" cap="none" sz="1000" b="0" i="0" u="none" baseline="0">
                <a:solidFill>
                  <a:srgbClr val="000000"/>
                </a:solidFill>
                <a:latin typeface="Calibri"/>
                <a:ea typeface="Calibri"/>
                <a:cs typeface="Calibri"/>
              </a:defRPr>
            </a:pPr>
          </a:p>
        </c:txPr>
        <c:crossAx val="1533127"/>
        <c:crosses val="autoZero"/>
        <c:crossBetween val="midCat"/>
        <c:dispUnits/>
        <c:majorUnit val="100"/>
        <c:minorUnit val="50"/>
      </c:valAx>
      <c:valAx>
        <c:axId val="1533127"/>
        <c:scaling>
          <c:orientation val="minMax"/>
          <c:max val="7500"/>
          <c:min val="0"/>
        </c:scaling>
        <c:axPos val="l"/>
        <c:majorGridlines>
          <c:spPr>
            <a:ln w="3175">
              <a:solidFill>
                <a:srgbClr val="808080"/>
              </a:solidFill>
              <a:prstDash val="solid"/>
            </a:ln>
          </c:spPr>
        </c:majorGridlines>
        <c:minorGridlines>
          <c:spPr>
            <a:ln w="3175">
              <a:solidFill>
                <a:srgbClr val="C0C0C0"/>
              </a:solidFill>
              <a:prstDash val="solid"/>
            </a:ln>
          </c:spPr>
        </c:minorGridlines>
        <c:delete val="0"/>
        <c:numFmt formatCode="General" sourceLinked="1"/>
        <c:majorTickMark val="out"/>
        <c:minorTickMark val="none"/>
        <c:tickLblPos val="nextTo"/>
        <c:spPr>
          <a:ln w="3175">
            <a:solidFill>
              <a:srgbClr val="808080"/>
            </a:solidFill>
            <a:prstDash val="solid"/>
          </a:ln>
        </c:spPr>
        <c:crossAx val="44909590"/>
        <c:crosses val="autoZero"/>
        <c:crossBetween val="midCat"/>
        <c:dispUnits/>
        <c:majorUnit val="1000"/>
        <c:minorUnit val="500"/>
      </c:valAx>
      <c:spPr>
        <a:solidFill>
          <a:srgbClr val="FFFFFF"/>
        </a:solidFill>
        <a:ln w="25400">
          <a:noFill/>
        </a:ln>
      </c:spPr>
    </c:plotArea>
    <c:legend>
      <c:legendPos val="r"/>
      <c:legendEntry>
        <c:idx val="3"/>
        <c:delete val="1"/>
      </c:legendEntry>
      <c:legendEntry>
        <c:idx val="4"/>
        <c:delete val="1"/>
      </c:legendEntry>
      <c:legendEntry>
        <c:idx val="2"/>
        <c:delete val="1"/>
      </c:legendEntry>
      <c:layout>
        <c:manualLayout>
          <c:xMode val="edge"/>
          <c:yMode val="edge"/>
          <c:x val="0.632"/>
          <c:y val="0.78275"/>
          <c:w val="0.2945"/>
          <c:h val="0.14025"/>
        </c:manualLayout>
      </c:layout>
      <c:overlay val="1"/>
      <c:spPr>
        <a:solidFill>
          <a:srgbClr val="FFFFFF"/>
        </a:solidFill>
        <a:ln w="25400">
          <a:noFill/>
        </a:ln>
      </c:spPr>
    </c:legend>
    <c:plotVisOnly val="1"/>
    <c:dispBlanksAs val="gap"/>
    <c:showDLblsOverMax val="0"/>
  </c:chart>
  <c:spPr>
    <a:solidFill>
      <a:srgbClr val="FFFFFF"/>
    </a:solidFill>
    <a:ln w="9525">
      <a:noFill/>
    </a:ln>
  </c:spPr>
  <c:lang xmlns:c="http://schemas.openxmlformats.org/drawingml/2006/chart" val="fr-FR"/>
  <c:printSettings xmlns:c="http://schemas.openxmlformats.org/drawingml/2006/chart">
    <c:headerFooter/>
    <c:pageMargins b="0.75" l="0.7" r="0.7" t="0.75" header="0.3" footer="0.3"/>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28"/>
          <c:w val="0.87325"/>
          <c:h val="0.88775"/>
        </c:manualLayout>
      </c:layout>
      <c:scatterChart>
        <c:scatterStyle val="smoothMarker"/>
        <c:varyColors val="0"/>
        <c:ser>
          <c:idx val="0"/>
          <c:order val="0"/>
          <c:tx>
            <c:v>Ground Rollout</c:v>
          </c:tx>
          <c:spPr>
            <a:ln w="25400">
              <a:solidFill>
                <a:srgbClr val="3366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Séries!$AB$2:$AB$402</c:f>
              <c:numCache/>
            </c:numRef>
          </c:xVal>
          <c:yVal>
            <c:numRef>
              <c:f>Séries!$AC$2:$AC$102</c:f>
              <c:numCache/>
            </c:numRef>
          </c:yVal>
          <c:smooth val="1"/>
        </c:ser>
        <c:ser>
          <c:idx val="1"/>
          <c:order val="1"/>
          <c:tx>
            <c:v>Total distance over 50 ft obstacle</c:v>
          </c:tx>
          <c:spPr>
            <a:ln w="25400">
              <a:solidFill>
                <a:srgbClr val="33996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Séries!$AB$2:$AB$402</c:f>
              <c:numCache/>
            </c:numRef>
          </c:xVal>
          <c:yVal>
            <c:numRef>
              <c:f>Séries!$AD$2:$AD$347</c:f>
              <c:numCache/>
            </c:numRef>
          </c:yVal>
          <c:smooth val="1"/>
        </c:ser>
        <c:ser>
          <c:idx val="2"/>
          <c:order val="2"/>
          <c:tx>
            <c:v>Alt densite</c:v>
          </c:tx>
          <c:spPr>
            <a:ln w="3175">
              <a:solidFill>
                <a:srgbClr val="DD080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Séries!$AB$2:$AB$402</c:f>
              <c:numCache/>
            </c:numRef>
          </c:xVal>
          <c:yVal>
            <c:numRef>
              <c:f>Séries!$AE$2:$AE$402</c:f>
              <c:numCache/>
            </c:numRef>
          </c:yVal>
          <c:smooth val="1"/>
        </c:ser>
        <c:ser>
          <c:idx val="3"/>
          <c:order val="3"/>
          <c:tx>
            <c:v>Pt roulage</c:v>
          </c:tx>
          <c:spPr>
            <a:ln w="3175">
              <a:solidFill>
                <a:srgbClr val="DD080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Séries!$AB$2:$AB$402</c:f>
              <c:numCache/>
            </c:numRef>
          </c:xVal>
          <c:yVal>
            <c:numRef>
              <c:f>Séries!$AG$2:$AG$347</c:f>
              <c:numCache/>
            </c:numRef>
          </c:yVal>
          <c:smooth val="1"/>
        </c:ser>
        <c:ser>
          <c:idx val="4"/>
          <c:order val="4"/>
          <c:tx>
            <c:v>Pt 15 m</c:v>
          </c:tx>
          <c:spPr>
            <a:ln w="3175">
              <a:solidFill>
                <a:srgbClr val="DD080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Séries!$AB$2:$AB$402</c:f>
              <c:numCache/>
            </c:numRef>
          </c:xVal>
          <c:yVal>
            <c:numRef>
              <c:f>Séries!$AI$2:$AI$347</c:f>
              <c:numCache/>
            </c:numRef>
          </c:yVal>
          <c:smooth val="1"/>
        </c:ser>
        <c:axId val="13798144"/>
        <c:axId val="57074433"/>
      </c:scatterChart>
      <c:valAx>
        <c:axId val="13798144"/>
        <c:scaling>
          <c:orientation val="minMax"/>
          <c:max val="500"/>
          <c:min val="100"/>
        </c:scaling>
        <c:axPos val="b"/>
        <c:majorGridlines>
          <c:spPr>
            <a:ln w="3175">
              <a:solidFill>
                <a:srgbClr val="808080"/>
              </a:solidFill>
              <a:prstDash val="solid"/>
            </a:ln>
          </c:spPr>
        </c:majorGridlines>
        <c:minorGridlines>
          <c:spPr>
            <a:ln w="3175">
              <a:solidFill>
                <a:srgbClr val="C0C0C0"/>
              </a:solidFill>
              <a:prstDash val="solid"/>
            </a:ln>
          </c:spPr>
        </c:minorGridlines>
        <c:delete val="0"/>
        <c:numFmt formatCode="General" sourceLinked="1"/>
        <c:majorTickMark val="out"/>
        <c:minorTickMark val="none"/>
        <c:tickLblPos val="nextTo"/>
        <c:spPr>
          <a:ln w="3175">
            <a:solidFill>
              <a:srgbClr val="808080"/>
            </a:solidFill>
            <a:prstDash val="solid"/>
          </a:ln>
        </c:spPr>
        <c:txPr>
          <a:bodyPr/>
          <a:lstStyle/>
          <a:p>
            <a:pPr>
              <a:defRPr lang="en-US" cap="none" sz="1000" b="0" i="0" u="none" baseline="0">
                <a:solidFill>
                  <a:srgbClr val="000000"/>
                </a:solidFill>
                <a:latin typeface="Calibri"/>
                <a:ea typeface="Calibri"/>
                <a:cs typeface="Calibri"/>
              </a:defRPr>
            </a:pPr>
          </a:p>
        </c:txPr>
        <c:crossAx val="57074433"/>
        <c:crosses val="autoZero"/>
        <c:crossBetween val="midCat"/>
        <c:dispUnits/>
        <c:majorUnit val="50"/>
        <c:minorUnit val="10"/>
      </c:valAx>
      <c:valAx>
        <c:axId val="57074433"/>
        <c:scaling>
          <c:orientation val="minMax"/>
          <c:max val="7500"/>
          <c:min val="0"/>
        </c:scaling>
        <c:axPos val="l"/>
        <c:majorGridlines>
          <c:spPr>
            <a:ln w="3175">
              <a:solidFill>
                <a:srgbClr val="808080"/>
              </a:solidFill>
              <a:prstDash val="solid"/>
            </a:ln>
          </c:spPr>
        </c:majorGridlines>
        <c:minorGridlines>
          <c:spPr>
            <a:ln w="3175">
              <a:solidFill>
                <a:srgbClr val="C0C0C0"/>
              </a:solidFill>
              <a:prstDash val="solid"/>
            </a:ln>
          </c:spPr>
        </c:minorGridlines>
        <c:delete val="0"/>
        <c:numFmt formatCode="General" sourceLinked="1"/>
        <c:majorTickMark val="out"/>
        <c:minorTickMark val="none"/>
        <c:tickLblPos val="nextTo"/>
        <c:spPr>
          <a:ln w="3175">
            <a:solidFill>
              <a:srgbClr val="808080"/>
            </a:solidFill>
            <a:prstDash val="solid"/>
          </a:ln>
        </c:spPr>
        <c:crossAx val="13798144"/>
        <c:crosses val="autoZero"/>
        <c:crossBetween val="midCat"/>
        <c:dispUnits/>
        <c:majorUnit val="1000"/>
        <c:minorUnit val="500"/>
      </c:valAx>
      <c:spPr>
        <a:solidFill>
          <a:srgbClr val="FFFFFF"/>
        </a:solidFill>
        <a:ln w="25400">
          <a:noFill/>
        </a:ln>
      </c:spPr>
    </c:plotArea>
    <c:plotVisOnly val="1"/>
    <c:dispBlanksAs val="gap"/>
    <c:showDLblsOverMax val="0"/>
  </c:chart>
  <c:spPr>
    <a:solidFill>
      <a:srgbClr val="FFFFFF"/>
    </a:solidFill>
    <a:ln w="9525">
      <a:noFill/>
    </a:ln>
  </c:spPr>
  <c:lang xmlns:c="http://schemas.openxmlformats.org/drawingml/2006/chart" val="fr-FR"/>
  <c:printSettings xmlns:c="http://schemas.openxmlformats.org/drawingml/2006/chart">
    <c:headerFooter/>
    <c:pageMargins b="0.75" l="0.7" r="0.7" t="0.75" header="0.3" footer="0.3"/>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2828925</xdr:colOff>
      <xdr:row>1</xdr:row>
      <xdr:rowOff>152400</xdr:rowOff>
    </xdr:from>
    <xdr:to>
      <xdr:col>1</xdr:col>
      <xdr:colOff>2828925</xdr:colOff>
      <xdr:row>8</xdr:row>
      <xdr:rowOff>123825</xdr:rowOff>
    </xdr:to>
    <xdr:pic>
      <xdr:nvPicPr>
        <xdr:cNvPr id="1231" name="Image 1" descr="ASCAB_medium.gif"/>
        <xdr:cNvPicPr preferRelativeResize="1">
          <a:picLocks noChangeAspect="1"/>
        </xdr:cNvPicPr>
      </xdr:nvPicPr>
      <xdr:blipFill>
        <a:blip r:embed="rId1"/>
        <a:stretch>
          <a:fillRect/>
        </a:stretch>
      </xdr:blipFill>
      <xdr:spPr bwMode="auto">
        <a:xfrm>
          <a:off x="4076700" y="342900"/>
          <a:ext cx="0" cy="1304925"/>
        </a:xfrm>
        <a:prstGeom prst="rect">
          <a:avLst/>
        </a:prstGeom>
        <a:noFill/>
        <a:ln w="9525">
          <a:noFill/>
        </a:ln>
      </xdr:spPr>
    </xdr:pic>
    <xdr:clientData/>
  </xdr:twoCellAnchor>
  <xdr:twoCellAnchor editAs="oneCell">
    <xdr:from>
      <xdr:col>1</xdr:col>
      <xdr:colOff>2828925</xdr:colOff>
      <xdr:row>1</xdr:row>
      <xdr:rowOff>161925</xdr:rowOff>
    </xdr:from>
    <xdr:to>
      <xdr:col>1</xdr:col>
      <xdr:colOff>6315075</xdr:colOff>
      <xdr:row>8</xdr:row>
      <xdr:rowOff>142875</xdr:rowOff>
    </xdr:to>
    <xdr:pic>
      <xdr:nvPicPr>
        <xdr:cNvPr id="1232" name="Image 1" descr="ASCAB_medium.gif"/>
        <xdr:cNvPicPr preferRelativeResize="1">
          <a:picLocks noChangeAspect="1"/>
        </xdr:cNvPicPr>
      </xdr:nvPicPr>
      <xdr:blipFill>
        <a:blip r:embed="rId1"/>
        <a:stretch>
          <a:fillRect/>
        </a:stretch>
      </xdr:blipFill>
      <xdr:spPr bwMode="auto">
        <a:xfrm>
          <a:off x="4076700" y="352425"/>
          <a:ext cx="3486150" cy="1314450"/>
        </a:xfrm>
        <a:prstGeom prst="rect">
          <a:avLst/>
        </a:prstGeom>
        <a:noFill/>
        <a:ln w="9525">
          <a:noFill/>
        </a:ln>
      </xdr:spPr>
    </xdr:pic>
    <xdr:clientData/>
  </xdr:twoCellAnchor>
  <xdr:twoCellAnchor editAs="oneCell">
    <xdr:from>
      <xdr:col>1</xdr:col>
      <xdr:colOff>2828925</xdr:colOff>
      <xdr:row>1</xdr:row>
      <xdr:rowOff>152400</xdr:rowOff>
    </xdr:from>
    <xdr:to>
      <xdr:col>1</xdr:col>
      <xdr:colOff>6315075</xdr:colOff>
      <xdr:row>8</xdr:row>
      <xdr:rowOff>123825</xdr:rowOff>
    </xdr:to>
    <xdr:pic>
      <xdr:nvPicPr>
        <xdr:cNvPr id="1233" name="Image 1" descr="ASCAB_medium.gif"/>
        <xdr:cNvPicPr preferRelativeResize="1">
          <a:picLocks noChangeAspect="1"/>
        </xdr:cNvPicPr>
      </xdr:nvPicPr>
      <xdr:blipFill>
        <a:blip r:embed="rId1"/>
        <a:stretch>
          <a:fillRect/>
        </a:stretch>
      </xdr:blipFill>
      <xdr:spPr bwMode="auto">
        <a:xfrm>
          <a:off x="4076700" y="342900"/>
          <a:ext cx="3486150" cy="13049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200025</xdr:rowOff>
    </xdr:from>
    <xdr:to>
      <xdr:col>7</xdr:col>
      <xdr:colOff>142875</xdr:colOff>
      <xdr:row>14</xdr:row>
      <xdr:rowOff>123825</xdr:rowOff>
    </xdr:to>
    <xdr:grpSp>
      <xdr:nvGrpSpPr>
        <xdr:cNvPr id="121498" name="Groupe 152"/>
        <xdr:cNvGrpSpPr>
          <a:grpSpLocks/>
        </xdr:cNvGrpSpPr>
      </xdr:nvGrpSpPr>
      <xdr:grpSpPr bwMode="auto">
        <a:xfrm>
          <a:off x="190500" y="571500"/>
          <a:ext cx="5581650" cy="3114675"/>
          <a:chOff x="7403243" y="1231641"/>
          <a:chExt cx="5605563" cy="3065342"/>
        </a:xfrm>
      </xdr:grpSpPr>
      <xdr:grpSp>
        <xdr:nvGrpSpPr>
          <xdr:cNvPr id="121502" name="Groupe 136"/>
          <xdr:cNvGrpSpPr>
            <a:grpSpLocks/>
          </xdr:cNvGrpSpPr>
        </xdr:nvGrpSpPr>
        <xdr:grpSpPr bwMode="auto">
          <a:xfrm>
            <a:off x="9268494" y="1683779"/>
            <a:ext cx="3661834" cy="1410824"/>
            <a:chOff x="9265799" y="1682276"/>
            <a:chExt cx="3661654" cy="1410311"/>
          </a:xfrm>
        </xdr:grpSpPr>
        <xdr:sp macro="" textlink="">
          <xdr:nvSpPr>
            <xdr:cNvPr id="8" name="Forme libre 7"/>
            <xdr:cNvSpPr/>
          </xdr:nvSpPr>
          <xdr:spPr>
            <a:xfrm rot="10800000">
              <a:off x="9432404" y="2234060"/>
              <a:ext cx="3485895" cy="435786"/>
            </a:xfrm>
            <a:custGeom>
              <a:avLst/>
              <a:gdLst>
                <a:gd name="connsiteX0" fmla="*/ 214314 w 3476625"/>
                <a:gd name="connsiteY0" fmla="*/ 0 h 428628"/>
                <a:gd name="connsiteX1" fmla="*/ 3262311 w 3476625"/>
                <a:gd name="connsiteY1" fmla="*/ 0 h 428628"/>
                <a:gd name="connsiteX2" fmla="*/ 3476625 w 3476625"/>
                <a:gd name="connsiteY2" fmla="*/ 214314 h 428628"/>
                <a:gd name="connsiteX3" fmla="*/ 3476625 w 3476625"/>
                <a:gd name="connsiteY3" fmla="*/ 428628 h 428628"/>
                <a:gd name="connsiteX4" fmla="*/ 3476625 w 3476625"/>
                <a:gd name="connsiteY4" fmla="*/ 428628 h 428628"/>
                <a:gd name="connsiteX5" fmla="*/ 0 w 3476625"/>
                <a:gd name="connsiteY5" fmla="*/ 428628 h 428628"/>
                <a:gd name="connsiteX6" fmla="*/ 0 w 3476625"/>
                <a:gd name="connsiteY6" fmla="*/ 428628 h 428628"/>
                <a:gd name="connsiteX7" fmla="*/ 0 w 3476625"/>
                <a:gd name="connsiteY7" fmla="*/ 214314 h 428628"/>
                <a:gd name="connsiteX8" fmla="*/ 214314 w 3476625"/>
                <a:gd name="connsiteY8" fmla="*/ 0 h 428628"/>
                <a:gd name="connsiteX0" fmla="*/ 1538289 w 3476625"/>
                <a:gd name="connsiteY0" fmla="*/ 161925 h 428628"/>
                <a:gd name="connsiteX1" fmla="*/ 3262311 w 3476625"/>
                <a:gd name="connsiteY1" fmla="*/ 0 h 428628"/>
                <a:gd name="connsiteX2" fmla="*/ 3476625 w 3476625"/>
                <a:gd name="connsiteY2" fmla="*/ 214314 h 428628"/>
                <a:gd name="connsiteX3" fmla="*/ 3476625 w 3476625"/>
                <a:gd name="connsiteY3" fmla="*/ 428628 h 428628"/>
                <a:gd name="connsiteX4" fmla="*/ 3476625 w 3476625"/>
                <a:gd name="connsiteY4" fmla="*/ 428628 h 428628"/>
                <a:gd name="connsiteX5" fmla="*/ 0 w 3476625"/>
                <a:gd name="connsiteY5" fmla="*/ 428628 h 428628"/>
                <a:gd name="connsiteX6" fmla="*/ 0 w 3476625"/>
                <a:gd name="connsiteY6" fmla="*/ 428628 h 428628"/>
                <a:gd name="connsiteX7" fmla="*/ 0 w 3476625"/>
                <a:gd name="connsiteY7" fmla="*/ 214314 h 428628"/>
                <a:gd name="connsiteX8" fmla="*/ 1538289 w 3476625"/>
                <a:gd name="connsiteY8" fmla="*/ 161925 h 428628"/>
                <a:gd name="connsiteX0" fmla="*/ 1595439 w 3476625"/>
                <a:gd name="connsiteY0" fmla="*/ 0 h 438153"/>
                <a:gd name="connsiteX1" fmla="*/ 3262311 w 3476625"/>
                <a:gd name="connsiteY1" fmla="*/ 9525 h 438153"/>
                <a:gd name="connsiteX2" fmla="*/ 3476625 w 3476625"/>
                <a:gd name="connsiteY2" fmla="*/ 223839 h 438153"/>
                <a:gd name="connsiteX3" fmla="*/ 3476625 w 3476625"/>
                <a:gd name="connsiteY3" fmla="*/ 438153 h 438153"/>
                <a:gd name="connsiteX4" fmla="*/ 3476625 w 3476625"/>
                <a:gd name="connsiteY4" fmla="*/ 438153 h 438153"/>
                <a:gd name="connsiteX5" fmla="*/ 0 w 3476625"/>
                <a:gd name="connsiteY5" fmla="*/ 438153 h 438153"/>
                <a:gd name="connsiteX6" fmla="*/ 0 w 3476625"/>
                <a:gd name="connsiteY6" fmla="*/ 438153 h 438153"/>
                <a:gd name="connsiteX7" fmla="*/ 0 w 3476625"/>
                <a:gd name="connsiteY7" fmla="*/ 223839 h 438153"/>
                <a:gd name="connsiteX8" fmla="*/ 1595439 w 3476625"/>
                <a:gd name="connsiteY8" fmla="*/ 0 h 438153"/>
                <a:gd name="connsiteX0" fmla="*/ 1595439 w 3476625"/>
                <a:gd name="connsiteY0" fmla="*/ 0 h 438153"/>
                <a:gd name="connsiteX1" fmla="*/ 3262311 w 3476625"/>
                <a:gd name="connsiteY1" fmla="*/ 9525 h 438153"/>
                <a:gd name="connsiteX2" fmla="*/ 3476625 w 3476625"/>
                <a:gd name="connsiteY2" fmla="*/ 223839 h 438153"/>
                <a:gd name="connsiteX3" fmla="*/ 3476625 w 3476625"/>
                <a:gd name="connsiteY3" fmla="*/ 438153 h 438153"/>
                <a:gd name="connsiteX4" fmla="*/ 3476625 w 3476625"/>
                <a:gd name="connsiteY4" fmla="*/ 438153 h 438153"/>
                <a:gd name="connsiteX5" fmla="*/ 0 w 3476625"/>
                <a:gd name="connsiteY5" fmla="*/ 438153 h 438153"/>
                <a:gd name="connsiteX6" fmla="*/ 0 w 3476625"/>
                <a:gd name="connsiteY6" fmla="*/ 438153 h 438153"/>
                <a:gd name="connsiteX7" fmla="*/ 0 w 3476625"/>
                <a:gd name="connsiteY7" fmla="*/ 185739 h 438153"/>
                <a:gd name="connsiteX8" fmla="*/ 1595439 w 3476625"/>
                <a:gd name="connsiteY8" fmla="*/ 0 h 438153"/>
                <a:gd name="connsiteX0" fmla="*/ 1595439 w 3476625"/>
                <a:gd name="connsiteY0" fmla="*/ 0 h 438153"/>
                <a:gd name="connsiteX1" fmla="*/ 2938461 w 3476625"/>
                <a:gd name="connsiteY1" fmla="*/ 161925 h 438153"/>
                <a:gd name="connsiteX2" fmla="*/ 3476625 w 3476625"/>
                <a:gd name="connsiteY2" fmla="*/ 223839 h 438153"/>
                <a:gd name="connsiteX3" fmla="*/ 3476625 w 3476625"/>
                <a:gd name="connsiteY3" fmla="*/ 438153 h 438153"/>
                <a:gd name="connsiteX4" fmla="*/ 3476625 w 3476625"/>
                <a:gd name="connsiteY4" fmla="*/ 438153 h 438153"/>
                <a:gd name="connsiteX5" fmla="*/ 0 w 3476625"/>
                <a:gd name="connsiteY5" fmla="*/ 438153 h 438153"/>
                <a:gd name="connsiteX6" fmla="*/ 0 w 3476625"/>
                <a:gd name="connsiteY6" fmla="*/ 438153 h 438153"/>
                <a:gd name="connsiteX7" fmla="*/ 0 w 3476625"/>
                <a:gd name="connsiteY7" fmla="*/ 185739 h 438153"/>
                <a:gd name="connsiteX8" fmla="*/ 1595439 w 3476625"/>
                <a:gd name="connsiteY8" fmla="*/ 0 h 438153"/>
                <a:gd name="connsiteX0" fmla="*/ 1595439 w 3476625"/>
                <a:gd name="connsiteY0" fmla="*/ 0 h 438153"/>
                <a:gd name="connsiteX1" fmla="*/ 3100386 w 3476625"/>
                <a:gd name="connsiteY1" fmla="*/ 9525 h 438153"/>
                <a:gd name="connsiteX2" fmla="*/ 3476625 w 3476625"/>
                <a:gd name="connsiteY2" fmla="*/ 223839 h 438153"/>
                <a:gd name="connsiteX3" fmla="*/ 3476625 w 3476625"/>
                <a:gd name="connsiteY3" fmla="*/ 438153 h 438153"/>
                <a:gd name="connsiteX4" fmla="*/ 3476625 w 3476625"/>
                <a:gd name="connsiteY4" fmla="*/ 438153 h 438153"/>
                <a:gd name="connsiteX5" fmla="*/ 0 w 3476625"/>
                <a:gd name="connsiteY5" fmla="*/ 438153 h 438153"/>
                <a:gd name="connsiteX6" fmla="*/ 0 w 3476625"/>
                <a:gd name="connsiteY6" fmla="*/ 438153 h 438153"/>
                <a:gd name="connsiteX7" fmla="*/ 0 w 3476625"/>
                <a:gd name="connsiteY7" fmla="*/ 185739 h 438153"/>
                <a:gd name="connsiteX8" fmla="*/ 1595439 w 3476625"/>
                <a:gd name="connsiteY8" fmla="*/ 0 h 438153"/>
                <a:gd name="connsiteX0" fmla="*/ 1611651 w 3492837"/>
                <a:gd name="connsiteY0" fmla="*/ 0 h 438153"/>
                <a:gd name="connsiteX1" fmla="*/ 3116598 w 3492837"/>
                <a:gd name="connsiteY1" fmla="*/ 9525 h 438153"/>
                <a:gd name="connsiteX2" fmla="*/ 3492837 w 3492837"/>
                <a:gd name="connsiteY2" fmla="*/ 223839 h 438153"/>
                <a:gd name="connsiteX3" fmla="*/ 3492837 w 3492837"/>
                <a:gd name="connsiteY3" fmla="*/ 438153 h 438153"/>
                <a:gd name="connsiteX4" fmla="*/ 3492837 w 3492837"/>
                <a:gd name="connsiteY4" fmla="*/ 438153 h 438153"/>
                <a:gd name="connsiteX5" fmla="*/ 16212 w 3492837"/>
                <a:gd name="connsiteY5" fmla="*/ 438153 h 438153"/>
                <a:gd name="connsiteX6" fmla="*/ 16212 w 3492837"/>
                <a:gd name="connsiteY6" fmla="*/ 438153 h 438153"/>
                <a:gd name="connsiteX7" fmla="*/ 0 w 3492837"/>
                <a:gd name="connsiteY7" fmla="*/ 165473 h 438153"/>
                <a:gd name="connsiteX8" fmla="*/ 1611651 w 3492837"/>
                <a:gd name="connsiteY8" fmla="*/ 0 h 438153"/>
                <a:gd name="connsiteX0" fmla="*/ 1599491 w 3480677"/>
                <a:gd name="connsiteY0" fmla="*/ 0 h 438153"/>
                <a:gd name="connsiteX1" fmla="*/ 3104438 w 3480677"/>
                <a:gd name="connsiteY1" fmla="*/ 9525 h 438153"/>
                <a:gd name="connsiteX2" fmla="*/ 3480677 w 3480677"/>
                <a:gd name="connsiteY2" fmla="*/ 223839 h 438153"/>
                <a:gd name="connsiteX3" fmla="*/ 3480677 w 3480677"/>
                <a:gd name="connsiteY3" fmla="*/ 438153 h 438153"/>
                <a:gd name="connsiteX4" fmla="*/ 3480677 w 3480677"/>
                <a:gd name="connsiteY4" fmla="*/ 438153 h 438153"/>
                <a:gd name="connsiteX5" fmla="*/ 4052 w 3480677"/>
                <a:gd name="connsiteY5" fmla="*/ 438153 h 438153"/>
                <a:gd name="connsiteX6" fmla="*/ 4052 w 3480677"/>
                <a:gd name="connsiteY6" fmla="*/ 438153 h 438153"/>
                <a:gd name="connsiteX7" fmla="*/ 0 w 3480677"/>
                <a:gd name="connsiteY7" fmla="*/ 165473 h 438153"/>
                <a:gd name="connsiteX8" fmla="*/ 1599491 w 3480677"/>
                <a:gd name="connsiteY8" fmla="*/ 0 h 438153"/>
                <a:gd name="connsiteX0" fmla="*/ 1604896 w 3486082"/>
                <a:gd name="connsiteY0" fmla="*/ 0 h 442206"/>
                <a:gd name="connsiteX1" fmla="*/ 3109843 w 3486082"/>
                <a:gd name="connsiteY1" fmla="*/ 9525 h 442206"/>
                <a:gd name="connsiteX2" fmla="*/ 3486082 w 3486082"/>
                <a:gd name="connsiteY2" fmla="*/ 223839 h 442206"/>
                <a:gd name="connsiteX3" fmla="*/ 3486082 w 3486082"/>
                <a:gd name="connsiteY3" fmla="*/ 438153 h 442206"/>
                <a:gd name="connsiteX4" fmla="*/ 3486082 w 3486082"/>
                <a:gd name="connsiteY4" fmla="*/ 438153 h 442206"/>
                <a:gd name="connsiteX5" fmla="*/ 9457 w 3486082"/>
                <a:gd name="connsiteY5" fmla="*/ 438153 h 442206"/>
                <a:gd name="connsiteX6" fmla="*/ 1351 w 3486082"/>
                <a:gd name="connsiteY6" fmla="*/ 442206 h 442206"/>
                <a:gd name="connsiteX7" fmla="*/ 5405 w 3486082"/>
                <a:gd name="connsiteY7" fmla="*/ 165473 h 442206"/>
                <a:gd name="connsiteX8" fmla="*/ 1604896 w 3486082"/>
                <a:gd name="connsiteY8" fmla="*/ 0 h 442206"/>
                <a:gd name="connsiteX0" fmla="*/ 1604896 w 3486082"/>
                <a:gd name="connsiteY0" fmla="*/ 0 h 442206"/>
                <a:gd name="connsiteX1" fmla="*/ 3109843 w 3486082"/>
                <a:gd name="connsiteY1" fmla="*/ 9525 h 442206"/>
                <a:gd name="connsiteX2" fmla="*/ 3486082 w 3486082"/>
                <a:gd name="connsiteY2" fmla="*/ 223839 h 442206"/>
                <a:gd name="connsiteX3" fmla="*/ 3486082 w 3486082"/>
                <a:gd name="connsiteY3" fmla="*/ 438153 h 442206"/>
                <a:gd name="connsiteX4" fmla="*/ 3259104 w 3486082"/>
                <a:gd name="connsiteY4" fmla="*/ 353036 h 442206"/>
                <a:gd name="connsiteX5" fmla="*/ 9457 w 3486082"/>
                <a:gd name="connsiteY5" fmla="*/ 438153 h 442206"/>
                <a:gd name="connsiteX6" fmla="*/ 1351 w 3486082"/>
                <a:gd name="connsiteY6" fmla="*/ 442206 h 442206"/>
                <a:gd name="connsiteX7" fmla="*/ 5405 w 3486082"/>
                <a:gd name="connsiteY7" fmla="*/ 165473 h 442206"/>
                <a:gd name="connsiteX8" fmla="*/ 1604896 w 3486082"/>
                <a:gd name="connsiteY8" fmla="*/ 0 h 442206"/>
                <a:gd name="connsiteX0" fmla="*/ 1604896 w 3486082"/>
                <a:gd name="connsiteY0" fmla="*/ 0 h 442206"/>
                <a:gd name="connsiteX1" fmla="*/ 3109843 w 3486082"/>
                <a:gd name="connsiteY1" fmla="*/ 9525 h 442206"/>
                <a:gd name="connsiteX2" fmla="*/ 3486082 w 3486082"/>
                <a:gd name="connsiteY2" fmla="*/ 223839 h 442206"/>
                <a:gd name="connsiteX3" fmla="*/ 3486082 w 3486082"/>
                <a:gd name="connsiteY3" fmla="*/ 438153 h 442206"/>
                <a:gd name="connsiteX4" fmla="*/ 9457 w 3486082"/>
                <a:gd name="connsiteY4" fmla="*/ 438153 h 442206"/>
                <a:gd name="connsiteX5" fmla="*/ 1351 w 3486082"/>
                <a:gd name="connsiteY5" fmla="*/ 442206 h 442206"/>
                <a:gd name="connsiteX6" fmla="*/ 5405 w 3486082"/>
                <a:gd name="connsiteY6" fmla="*/ 165473 h 442206"/>
                <a:gd name="connsiteX7" fmla="*/ 1604896 w 3486082"/>
                <a:gd name="connsiteY7" fmla="*/ 0 h 442206"/>
                <a:gd name="connsiteX0" fmla="*/ 1604896 w 3486082"/>
                <a:gd name="connsiteY0" fmla="*/ 0 h 442206"/>
                <a:gd name="connsiteX1" fmla="*/ 3109843 w 3486082"/>
                <a:gd name="connsiteY1" fmla="*/ 9525 h 442206"/>
                <a:gd name="connsiteX2" fmla="*/ 3486082 w 3486082"/>
                <a:gd name="connsiteY2" fmla="*/ 223839 h 442206"/>
                <a:gd name="connsiteX3" fmla="*/ 3311794 w 3486082"/>
                <a:gd name="connsiteY3" fmla="*/ 361142 h 442206"/>
                <a:gd name="connsiteX4" fmla="*/ 9457 w 3486082"/>
                <a:gd name="connsiteY4" fmla="*/ 438153 h 442206"/>
                <a:gd name="connsiteX5" fmla="*/ 1351 w 3486082"/>
                <a:gd name="connsiteY5" fmla="*/ 442206 h 442206"/>
                <a:gd name="connsiteX6" fmla="*/ 5405 w 3486082"/>
                <a:gd name="connsiteY6" fmla="*/ 165473 h 442206"/>
                <a:gd name="connsiteX7" fmla="*/ 1604896 w 3486082"/>
                <a:gd name="connsiteY7" fmla="*/ 0 h 442206"/>
                <a:gd name="connsiteX0" fmla="*/ 1604896 w 3486082"/>
                <a:gd name="connsiteY0" fmla="*/ 0 h 442206"/>
                <a:gd name="connsiteX1" fmla="*/ 3109843 w 3486082"/>
                <a:gd name="connsiteY1" fmla="*/ 9525 h 442206"/>
                <a:gd name="connsiteX2" fmla="*/ 3486082 w 3486082"/>
                <a:gd name="connsiteY2" fmla="*/ 223839 h 442206"/>
                <a:gd name="connsiteX3" fmla="*/ 3473922 w 3486082"/>
                <a:gd name="connsiteY3" fmla="*/ 442206 h 442206"/>
                <a:gd name="connsiteX4" fmla="*/ 9457 w 3486082"/>
                <a:gd name="connsiteY4" fmla="*/ 438153 h 442206"/>
                <a:gd name="connsiteX5" fmla="*/ 1351 w 3486082"/>
                <a:gd name="connsiteY5" fmla="*/ 442206 h 442206"/>
                <a:gd name="connsiteX6" fmla="*/ 5405 w 3486082"/>
                <a:gd name="connsiteY6" fmla="*/ 165473 h 442206"/>
                <a:gd name="connsiteX7" fmla="*/ 1604896 w 3486082"/>
                <a:gd name="connsiteY7" fmla="*/ 0 h 442206"/>
                <a:gd name="connsiteX0" fmla="*/ 1604896 w 3486082"/>
                <a:gd name="connsiteY0" fmla="*/ 2635 h 444841"/>
                <a:gd name="connsiteX1" fmla="*/ 3101736 w 3486082"/>
                <a:gd name="connsiteY1" fmla="*/ 0 h 444841"/>
                <a:gd name="connsiteX2" fmla="*/ 3486082 w 3486082"/>
                <a:gd name="connsiteY2" fmla="*/ 226474 h 444841"/>
                <a:gd name="connsiteX3" fmla="*/ 3473922 w 3486082"/>
                <a:gd name="connsiteY3" fmla="*/ 444841 h 444841"/>
                <a:gd name="connsiteX4" fmla="*/ 9457 w 3486082"/>
                <a:gd name="connsiteY4" fmla="*/ 440788 h 444841"/>
                <a:gd name="connsiteX5" fmla="*/ 1351 w 3486082"/>
                <a:gd name="connsiteY5" fmla="*/ 444841 h 444841"/>
                <a:gd name="connsiteX6" fmla="*/ 5405 w 3486082"/>
                <a:gd name="connsiteY6" fmla="*/ 168108 h 444841"/>
                <a:gd name="connsiteX7" fmla="*/ 1604896 w 3486082"/>
                <a:gd name="connsiteY7" fmla="*/ 2635 h 4448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h="444841" w="3486082">
                  <a:moveTo>
                    <a:pt x="1604896" y="2635"/>
                  </a:moveTo>
                  <a:lnTo>
                    <a:pt x="3101736" y="0"/>
                  </a:lnTo>
                  <a:lnTo>
                    <a:pt x="3486082" y="226474"/>
                  </a:lnTo>
                  <a:lnTo>
                    <a:pt x="3473922" y="444841"/>
                  </a:lnTo>
                  <a:lnTo>
                    <a:pt x="9457" y="440788"/>
                  </a:lnTo>
                  <a:lnTo>
                    <a:pt x="1351" y="444841"/>
                  </a:lnTo>
                  <a:cubicBezTo>
                    <a:pt x="0" y="353948"/>
                    <a:pt x="6756" y="259001"/>
                    <a:pt x="5405" y="168108"/>
                  </a:cubicBezTo>
                  <a:lnTo>
                    <a:pt x="1604896" y="2635"/>
                  </a:lnTo>
                  <a:close/>
                </a:path>
              </a:pathLst>
            </a:custGeom>
            <a:noFill/>
            <a:ln w="12700">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fr-FR"/>
            </a:p>
          </xdr:txBody>
        </xdr:sp>
        <xdr:sp macro="" textlink="">
          <xdr:nvSpPr>
            <xdr:cNvPr id="10" name="Forme libre 9"/>
            <xdr:cNvSpPr/>
          </xdr:nvSpPr>
          <xdr:spPr>
            <a:xfrm rot="10800000" flipV="1">
              <a:off x="10309370" y="2537630"/>
              <a:ext cx="832111" cy="132217"/>
            </a:xfrm>
            <a:custGeom>
              <a:avLst/>
              <a:gdLst>
                <a:gd name="connsiteX0" fmla="*/ 214314 w 3476625"/>
                <a:gd name="connsiteY0" fmla="*/ 0 h 428628"/>
                <a:gd name="connsiteX1" fmla="*/ 3262311 w 3476625"/>
                <a:gd name="connsiteY1" fmla="*/ 0 h 428628"/>
                <a:gd name="connsiteX2" fmla="*/ 3476625 w 3476625"/>
                <a:gd name="connsiteY2" fmla="*/ 214314 h 428628"/>
                <a:gd name="connsiteX3" fmla="*/ 3476625 w 3476625"/>
                <a:gd name="connsiteY3" fmla="*/ 428628 h 428628"/>
                <a:gd name="connsiteX4" fmla="*/ 3476625 w 3476625"/>
                <a:gd name="connsiteY4" fmla="*/ 428628 h 428628"/>
                <a:gd name="connsiteX5" fmla="*/ 0 w 3476625"/>
                <a:gd name="connsiteY5" fmla="*/ 428628 h 428628"/>
                <a:gd name="connsiteX6" fmla="*/ 0 w 3476625"/>
                <a:gd name="connsiteY6" fmla="*/ 428628 h 428628"/>
                <a:gd name="connsiteX7" fmla="*/ 0 w 3476625"/>
                <a:gd name="connsiteY7" fmla="*/ 214314 h 428628"/>
                <a:gd name="connsiteX8" fmla="*/ 214314 w 3476625"/>
                <a:gd name="connsiteY8" fmla="*/ 0 h 428628"/>
                <a:gd name="connsiteX0" fmla="*/ 1538289 w 3476625"/>
                <a:gd name="connsiteY0" fmla="*/ 161925 h 428628"/>
                <a:gd name="connsiteX1" fmla="*/ 3262311 w 3476625"/>
                <a:gd name="connsiteY1" fmla="*/ 0 h 428628"/>
                <a:gd name="connsiteX2" fmla="*/ 3476625 w 3476625"/>
                <a:gd name="connsiteY2" fmla="*/ 214314 h 428628"/>
                <a:gd name="connsiteX3" fmla="*/ 3476625 w 3476625"/>
                <a:gd name="connsiteY3" fmla="*/ 428628 h 428628"/>
                <a:gd name="connsiteX4" fmla="*/ 3476625 w 3476625"/>
                <a:gd name="connsiteY4" fmla="*/ 428628 h 428628"/>
                <a:gd name="connsiteX5" fmla="*/ 0 w 3476625"/>
                <a:gd name="connsiteY5" fmla="*/ 428628 h 428628"/>
                <a:gd name="connsiteX6" fmla="*/ 0 w 3476625"/>
                <a:gd name="connsiteY6" fmla="*/ 428628 h 428628"/>
                <a:gd name="connsiteX7" fmla="*/ 0 w 3476625"/>
                <a:gd name="connsiteY7" fmla="*/ 214314 h 428628"/>
                <a:gd name="connsiteX8" fmla="*/ 1538289 w 3476625"/>
                <a:gd name="connsiteY8" fmla="*/ 161925 h 428628"/>
                <a:gd name="connsiteX0" fmla="*/ 1595439 w 3476625"/>
                <a:gd name="connsiteY0" fmla="*/ 0 h 438153"/>
                <a:gd name="connsiteX1" fmla="*/ 3262311 w 3476625"/>
                <a:gd name="connsiteY1" fmla="*/ 9525 h 438153"/>
                <a:gd name="connsiteX2" fmla="*/ 3476625 w 3476625"/>
                <a:gd name="connsiteY2" fmla="*/ 223839 h 438153"/>
                <a:gd name="connsiteX3" fmla="*/ 3476625 w 3476625"/>
                <a:gd name="connsiteY3" fmla="*/ 438153 h 438153"/>
                <a:gd name="connsiteX4" fmla="*/ 3476625 w 3476625"/>
                <a:gd name="connsiteY4" fmla="*/ 438153 h 438153"/>
                <a:gd name="connsiteX5" fmla="*/ 0 w 3476625"/>
                <a:gd name="connsiteY5" fmla="*/ 438153 h 438153"/>
                <a:gd name="connsiteX6" fmla="*/ 0 w 3476625"/>
                <a:gd name="connsiteY6" fmla="*/ 438153 h 438153"/>
                <a:gd name="connsiteX7" fmla="*/ 0 w 3476625"/>
                <a:gd name="connsiteY7" fmla="*/ 223839 h 438153"/>
                <a:gd name="connsiteX8" fmla="*/ 1595439 w 3476625"/>
                <a:gd name="connsiteY8" fmla="*/ 0 h 438153"/>
                <a:gd name="connsiteX0" fmla="*/ 1595439 w 3476625"/>
                <a:gd name="connsiteY0" fmla="*/ 0 h 438153"/>
                <a:gd name="connsiteX1" fmla="*/ 3262311 w 3476625"/>
                <a:gd name="connsiteY1" fmla="*/ 9525 h 438153"/>
                <a:gd name="connsiteX2" fmla="*/ 3476625 w 3476625"/>
                <a:gd name="connsiteY2" fmla="*/ 223839 h 438153"/>
                <a:gd name="connsiteX3" fmla="*/ 3476625 w 3476625"/>
                <a:gd name="connsiteY3" fmla="*/ 438153 h 438153"/>
                <a:gd name="connsiteX4" fmla="*/ 3476625 w 3476625"/>
                <a:gd name="connsiteY4" fmla="*/ 438153 h 438153"/>
                <a:gd name="connsiteX5" fmla="*/ 0 w 3476625"/>
                <a:gd name="connsiteY5" fmla="*/ 438153 h 438153"/>
                <a:gd name="connsiteX6" fmla="*/ 0 w 3476625"/>
                <a:gd name="connsiteY6" fmla="*/ 438153 h 438153"/>
                <a:gd name="connsiteX7" fmla="*/ 0 w 3476625"/>
                <a:gd name="connsiteY7" fmla="*/ 185739 h 438153"/>
                <a:gd name="connsiteX8" fmla="*/ 1595439 w 3476625"/>
                <a:gd name="connsiteY8" fmla="*/ 0 h 438153"/>
                <a:gd name="connsiteX0" fmla="*/ 1595439 w 3476625"/>
                <a:gd name="connsiteY0" fmla="*/ 0 h 438153"/>
                <a:gd name="connsiteX1" fmla="*/ 2938461 w 3476625"/>
                <a:gd name="connsiteY1" fmla="*/ 161925 h 438153"/>
                <a:gd name="connsiteX2" fmla="*/ 3476625 w 3476625"/>
                <a:gd name="connsiteY2" fmla="*/ 223839 h 438153"/>
                <a:gd name="connsiteX3" fmla="*/ 3476625 w 3476625"/>
                <a:gd name="connsiteY3" fmla="*/ 438153 h 438153"/>
                <a:gd name="connsiteX4" fmla="*/ 3476625 w 3476625"/>
                <a:gd name="connsiteY4" fmla="*/ 438153 h 438153"/>
                <a:gd name="connsiteX5" fmla="*/ 0 w 3476625"/>
                <a:gd name="connsiteY5" fmla="*/ 438153 h 438153"/>
                <a:gd name="connsiteX6" fmla="*/ 0 w 3476625"/>
                <a:gd name="connsiteY6" fmla="*/ 438153 h 438153"/>
                <a:gd name="connsiteX7" fmla="*/ 0 w 3476625"/>
                <a:gd name="connsiteY7" fmla="*/ 185739 h 438153"/>
                <a:gd name="connsiteX8" fmla="*/ 1595439 w 3476625"/>
                <a:gd name="connsiteY8" fmla="*/ 0 h 438153"/>
                <a:gd name="connsiteX0" fmla="*/ 1595439 w 3476625"/>
                <a:gd name="connsiteY0" fmla="*/ 0 h 438153"/>
                <a:gd name="connsiteX1" fmla="*/ 3100386 w 3476625"/>
                <a:gd name="connsiteY1" fmla="*/ 9525 h 438153"/>
                <a:gd name="connsiteX2" fmla="*/ 3476625 w 3476625"/>
                <a:gd name="connsiteY2" fmla="*/ 223839 h 438153"/>
                <a:gd name="connsiteX3" fmla="*/ 3476625 w 3476625"/>
                <a:gd name="connsiteY3" fmla="*/ 438153 h 438153"/>
                <a:gd name="connsiteX4" fmla="*/ 3476625 w 3476625"/>
                <a:gd name="connsiteY4" fmla="*/ 438153 h 438153"/>
                <a:gd name="connsiteX5" fmla="*/ 0 w 3476625"/>
                <a:gd name="connsiteY5" fmla="*/ 438153 h 438153"/>
                <a:gd name="connsiteX6" fmla="*/ 0 w 3476625"/>
                <a:gd name="connsiteY6" fmla="*/ 438153 h 438153"/>
                <a:gd name="connsiteX7" fmla="*/ 0 w 3476625"/>
                <a:gd name="connsiteY7" fmla="*/ 185739 h 438153"/>
                <a:gd name="connsiteX8" fmla="*/ 1595439 w 3476625"/>
                <a:gd name="connsiteY8" fmla="*/ 0 h 438153"/>
                <a:gd name="connsiteX0" fmla="*/ 1595439 w 3476625"/>
                <a:gd name="connsiteY0" fmla="*/ 0 h 438153"/>
                <a:gd name="connsiteX1" fmla="*/ 3476625 w 3476625"/>
                <a:gd name="connsiteY1" fmla="*/ 223839 h 438153"/>
                <a:gd name="connsiteX2" fmla="*/ 3476625 w 3476625"/>
                <a:gd name="connsiteY2" fmla="*/ 438153 h 438153"/>
                <a:gd name="connsiteX3" fmla="*/ 3476625 w 3476625"/>
                <a:gd name="connsiteY3" fmla="*/ 438153 h 438153"/>
                <a:gd name="connsiteX4" fmla="*/ 0 w 3476625"/>
                <a:gd name="connsiteY4" fmla="*/ 438153 h 438153"/>
                <a:gd name="connsiteX5" fmla="*/ 0 w 3476625"/>
                <a:gd name="connsiteY5" fmla="*/ 438153 h 438153"/>
                <a:gd name="connsiteX6" fmla="*/ 0 w 3476625"/>
                <a:gd name="connsiteY6" fmla="*/ 185739 h 438153"/>
                <a:gd name="connsiteX7" fmla="*/ 1595439 w 3476625"/>
                <a:gd name="connsiteY7" fmla="*/ 0 h 438153"/>
                <a:gd name="connsiteX0" fmla="*/ 0 w 3476625"/>
                <a:gd name="connsiteY0" fmla="*/ 0 h 252414"/>
                <a:gd name="connsiteX1" fmla="*/ 3476625 w 3476625"/>
                <a:gd name="connsiteY1" fmla="*/ 38100 h 252414"/>
                <a:gd name="connsiteX2" fmla="*/ 3476625 w 3476625"/>
                <a:gd name="connsiteY2" fmla="*/ 252414 h 252414"/>
                <a:gd name="connsiteX3" fmla="*/ 3476625 w 3476625"/>
                <a:gd name="connsiteY3" fmla="*/ 252414 h 252414"/>
                <a:gd name="connsiteX4" fmla="*/ 0 w 3476625"/>
                <a:gd name="connsiteY4" fmla="*/ 252414 h 252414"/>
                <a:gd name="connsiteX5" fmla="*/ 0 w 3476625"/>
                <a:gd name="connsiteY5" fmla="*/ 252414 h 252414"/>
                <a:gd name="connsiteX6" fmla="*/ 0 w 3476625"/>
                <a:gd name="connsiteY6" fmla="*/ 0 h 252414"/>
                <a:gd name="connsiteX0" fmla="*/ 0 w 5099048"/>
                <a:gd name="connsiteY0" fmla="*/ 1422424 h 1674838"/>
                <a:gd name="connsiteX1" fmla="*/ 5099048 w 5099048"/>
                <a:gd name="connsiteY1" fmla="*/ 0 h 1674838"/>
                <a:gd name="connsiteX2" fmla="*/ 3476625 w 5099048"/>
                <a:gd name="connsiteY2" fmla="*/ 1674838 h 1674838"/>
                <a:gd name="connsiteX3" fmla="*/ 3476625 w 5099048"/>
                <a:gd name="connsiteY3" fmla="*/ 1674838 h 1674838"/>
                <a:gd name="connsiteX4" fmla="*/ 0 w 5099048"/>
                <a:gd name="connsiteY4" fmla="*/ 1674838 h 1674838"/>
                <a:gd name="connsiteX5" fmla="*/ 0 w 5099048"/>
                <a:gd name="connsiteY5" fmla="*/ 1674838 h 1674838"/>
                <a:gd name="connsiteX6" fmla="*/ 0 w 5099048"/>
                <a:gd name="connsiteY6" fmla="*/ 1422424 h 1674838"/>
                <a:gd name="connsiteX0" fmla="*/ 0 w 5099048"/>
                <a:gd name="connsiteY0" fmla="*/ 1422424 h 1820890"/>
                <a:gd name="connsiteX1" fmla="*/ 5099048 w 5099048"/>
                <a:gd name="connsiteY1" fmla="*/ 0 h 1820890"/>
                <a:gd name="connsiteX2" fmla="*/ 3476625 w 5099048"/>
                <a:gd name="connsiteY2" fmla="*/ 1674838 h 1820890"/>
                <a:gd name="connsiteX3" fmla="*/ 1448596 w 5099048"/>
                <a:gd name="connsiteY3" fmla="*/ 1820890 h 1820890"/>
                <a:gd name="connsiteX4" fmla="*/ 0 w 5099048"/>
                <a:gd name="connsiteY4" fmla="*/ 1674838 h 1820890"/>
                <a:gd name="connsiteX5" fmla="*/ 0 w 5099048"/>
                <a:gd name="connsiteY5" fmla="*/ 1674838 h 1820890"/>
                <a:gd name="connsiteX6" fmla="*/ 0 w 5099048"/>
                <a:gd name="connsiteY6" fmla="*/ 1422424 h 1820890"/>
                <a:gd name="connsiteX0" fmla="*/ 0 w 5099048"/>
                <a:gd name="connsiteY0" fmla="*/ 1422424 h 1674838"/>
                <a:gd name="connsiteX1" fmla="*/ 5099048 w 5099048"/>
                <a:gd name="connsiteY1" fmla="*/ 0 h 1674838"/>
                <a:gd name="connsiteX2" fmla="*/ 3476625 w 5099048"/>
                <a:gd name="connsiteY2" fmla="*/ 1674838 h 1674838"/>
                <a:gd name="connsiteX3" fmla="*/ 0 w 5099048"/>
                <a:gd name="connsiteY3" fmla="*/ 1674838 h 1674838"/>
                <a:gd name="connsiteX4" fmla="*/ 0 w 5099048"/>
                <a:gd name="connsiteY4" fmla="*/ 1674838 h 1674838"/>
                <a:gd name="connsiteX5" fmla="*/ 0 w 5099048"/>
                <a:gd name="connsiteY5" fmla="*/ 1422424 h 1674838"/>
                <a:gd name="connsiteX0" fmla="*/ 0 w 5099048"/>
                <a:gd name="connsiteY0" fmla="*/ 1422424 h 1674838"/>
                <a:gd name="connsiteX1" fmla="*/ 5099048 w 5099048"/>
                <a:gd name="connsiteY1" fmla="*/ 0 h 1674838"/>
                <a:gd name="connsiteX2" fmla="*/ 5079733 w 5099048"/>
                <a:gd name="connsiteY2" fmla="*/ 243524 h 1674838"/>
                <a:gd name="connsiteX3" fmla="*/ 0 w 5099048"/>
                <a:gd name="connsiteY3" fmla="*/ 1674838 h 1674838"/>
                <a:gd name="connsiteX4" fmla="*/ 0 w 5099048"/>
                <a:gd name="connsiteY4" fmla="*/ 1674838 h 1674838"/>
                <a:gd name="connsiteX5" fmla="*/ 0 w 5099048"/>
                <a:gd name="connsiteY5" fmla="*/ 1422424 h 1674838"/>
                <a:gd name="connsiteX0" fmla="*/ 3418677 w 5099048"/>
                <a:gd name="connsiteY0" fmla="*/ 107952 h 1674838"/>
                <a:gd name="connsiteX1" fmla="*/ 5099048 w 5099048"/>
                <a:gd name="connsiteY1" fmla="*/ 0 h 1674838"/>
                <a:gd name="connsiteX2" fmla="*/ 5079733 w 5099048"/>
                <a:gd name="connsiteY2" fmla="*/ 243524 h 1674838"/>
                <a:gd name="connsiteX3" fmla="*/ 0 w 5099048"/>
                <a:gd name="connsiteY3" fmla="*/ 1674838 h 1674838"/>
                <a:gd name="connsiteX4" fmla="*/ 0 w 5099048"/>
                <a:gd name="connsiteY4" fmla="*/ 1674838 h 1674838"/>
                <a:gd name="connsiteX5" fmla="*/ 3418677 w 5099048"/>
                <a:gd name="connsiteY5" fmla="*/ 107952 h 1674838"/>
                <a:gd name="connsiteX0" fmla="*/ 3418677 w 5099048"/>
                <a:gd name="connsiteY0" fmla="*/ 107952 h 1674838"/>
                <a:gd name="connsiteX1" fmla="*/ 5099048 w 5099048"/>
                <a:gd name="connsiteY1" fmla="*/ 0 h 1674838"/>
                <a:gd name="connsiteX2" fmla="*/ 5079733 w 5099048"/>
                <a:gd name="connsiteY2" fmla="*/ 243524 h 1674838"/>
                <a:gd name="connsiteX3" fmla="*/ 0 w 5099048"/>
                <a:gd name="connsiteY3" fmla="*/ 1674838 h 1674838"/>
                <a:gd name="connsiteX4" fmla="*/ 3225532 w 5099048"/>
                <a:gd name="connsiteY4" fmla="*/ 404181 h 1674838"/>
                <a:gd name="connsiteX5" fmla="*/ 3418677 w 5099048"/>
                <a:gd name="connsiteY5" fmla="*/ 107952 h 1674838"/>
                <a:gd name="connsiteX0" fmla="*/ 193145 w 1873516"/>
                <a:gd name="connsiteY0" fmla="*/ 107952 h 404181"/>
                <a:gd name="connsiteX1" fmla="*/ 1873516 w 1873516"/>
                <a:gd name="connsiteY1" fmla="*/ 0 h 404181"/>
                <a:gd name="connsiteX2" fmla="*/ 1854201 w 1873516"/>
                <a:gd name="connsiteY2" fmla="*/ 243524 h 404181"/>
                <a:gd name="connsiteX3" fmla="*/ 0 w 1873516"/>
                <a:gd name="connsiteY3" fmla="*/ 404181 h 404181"/>
                <a:gd name="connsiteX4" fmla="*/ 193145 w 1873516"/>
                <a:gd name="connsiteY4" fmla="*/ 107952 h 404181"/>
                <a:gd name="connsiteX0" fmla="*/ -1 w 1680370"/>
                <a:gd name="connsiteY0" fmla="*/ 107952 h 258129"/>
                <a:gd name="connsiteX1" fmla="*/ 1680370 w 1680370"/>
                <a:gd name="connsiteY1" fmla="*/ 0 h 258129"/>
                <a:gd name="connsiteX2" fmla="*/ 1661055 w 1680370"/>
                <a:gd name="connsiteY2" fmla="*/ 243524 h 258129"/>
                <a:gd name="connsiteX3" fmla="*/ 0 w 1680370"/>
                <a:gd name="connsiteY3" fmla="*/ 258129 h 258129"/>
                <a:gd name="connsiteX4" fmla="*/ -1 w 1680370"/>
                <a:gd name="connsiteY4" fmla="*/ 107952 h 258129"/>
                <a:gd name="connsiteX0" fmla="*/ -1 w 1661055"/>
                <a:gd name="connsiteY0" fmla="*/ 70974 h 221151"/>
                <a:gd name="connsiteX1" fmla="*/ 1318737 w 1661055"/>
                <a:gd name="connsiteY1" fmla="*/ 0 h 221151"/>
                <a:gd name="connsiteX2" fmla="*/ 1661055 w 1661055"/>
                <a:gd name="connsiteY2" fmla="*/ 206546 h 221151"/>
                <a:gd name="connsiteX3" fmla="*/ 0 w 1661055"/>
                <a:gd name="connsiteY3" fmla="*/ 221151 h 221151"/>
                <a:gd name="connsiteX4" fmla="*/ -1 w 1661055"/>
                <a:gd name="connsiteY4" fmla="*/ 70974 h 221151"/>
                <a:gd name="connsiteX0" fmla="*/ -1 w 1663932"/>
                <a:gd name="connsiteY0" fmla="*/ 77137 h 227314"/>
                <a:gd name="connsiteX1" fmla="*/ 1663932 w 1663932"/>
                <a:gd name="connsiteY1" fmla="*/ 0 h 227314"/>
                <a:gd name="connsiteX2" fmla="*/ 1661055 w 1663932"/>
                <a:gd name="connsiteY2" fmla="*/ 212709 h 227314"/>
                <a:gd name="connsiteX3" fmla="*/ 0 w 1663932"/>
                <a:gd name="connsiteY3" fmla="*/ 227314 h 227314"/>
                <a:gd name="connsiteX4" fmla="*/ -1 w 1663932"/>
                <a:gd name="connsiteY4" fmla="*/ 77137 h 227314"/>
                <a:gd name="connsiteX0" fmla="*/ 361635 w 1663932"/>
                <a:gd name="connsiteY0" fmla="*/ 132606 h 227314"/>
                <a:gd name="connsiteX1" fmla="*/ 1663932 w 1663932"/>
                <a:gd name="connsiteY1" fmla="*/ 0 h 227314"/>
                <a:gd name="connsiteX2" fmla="*/ 1661055 w 1663932"/>
                <a:gd name="connsiteY2" fmla="*/ 212709 h 227314"/>
                <a:gd name="connsiteX3" fmla="*/ 0 w 1663932"/>
                <a:gd name="connsiteY3" fmla="*/ 227314 h 227314"/>
                <a:gd name="connsiteX4" fmla="*/ 361635 w 1663932"/>
                <a:gd name="connsiteY4" fmla="*/ 132606 h 227314"/>
                <a:gd name="connsiteX0" fmla="*/ 0 w 1696806"/>
                <a:gd name="connsiteY0" fmla="*/ 114116 h 227314"/>
                <a:gd name="connsiteX1" fmla="*/ 1696806 w 1696806"/>
                <a:gd name="connsiteY1" fmla="*/ 0 h 227314"/>
                <a:gd name="connsiteX2" fmla="*/ 1693929 w 1696806"/>
                <a:gd name="connsiteY2" fmla="*/ 212709 h 227314"/>
                <a:gd name="connsiteX3" fmla="*/ 32874 w 1696806"/>
                <a:gd name="connsiteY3" fmla="*/ 227314 h 227314"/>
                <a:gd name="connsiteX4" fmla="*/ 0 w 1696806"/>
                <a:gd name="connsiteY4" fmla="*/ 114116 h 227314"/>
                <a:gd name="connsiteX0" fmla="*/ 756144 w 2452950"/>
                <a:gd name="connsiteY0" fmla="*/ 114116 h 609427"/>
                <a:gd name="connsiteX1" fmla="*/ 2452950 w 2452950"/>
                <a:gd name="connsiteY1" fmla="*/ 0 h 609427"/>
                <a:gd name="connsiteX2" fmla="*/ 2450073 w 2452950"/>
                <a:gd name="connsiteY2" fmla="*/ 212709 h 609427"/>
                <a:gd name="connsiteX3" fmla="*/ 0 w 2452950"/>
                <a:gd name="connsiteY3" fmla="*/ 609427 h 609427"/>
                <a:gd name="connsiteX4" fmla="*/ 756144 w 2452950"/>
                <a:gd name="connsiteY4" fmla="*/ 114116 h 609427"/>
                <a:gd name="connsiteX0" fmla="*/ 2 w 1696808"/>
                <a:gd name="connsiteY0" fmla="*/ 114116 h 214988"/>
                <a:gd name="connsiteX1" fmla="*/ 1696808 w 1696808"/>
                <a:gd name="connsiteY1" fmla="*/ 0 h 214988"/>
                <a:gd name="connsiteX2" fmla="*/ 1693931 w 1696808"/>
                <a:gd name="connsiteY2" fmla="*/ 212709 h 214988"/>
                <a:gd name="connsiteX3" fmla="*/ 0 w 1696808"/>
                <a:gd name="connsiteY3" fmla="*/ 214988 h 214988"/>
                <a:gd name="connsiteX4" fmla="*/ 2 w 1696808"/>
                <a:gd name="connsiteY4" fmla="*/ 114116 h 21498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h="214988" w="1696808">
                  <a:moveTo>
                    <a:pt x="2" y="114116"/>
                  </a:moveTo>
                  <a:lnTo>
                    <a:pt x="1696808" y="0"/>
                  </a:lnTo>
                  <a:lnTo>
                    <a:pt x="1693931" y="212709"/>
                  </a:lnTo>
                  <a:lnTo>
                    <a:pt x="0" y="214988"/>
                  </a:lnTo>
                  <a:cubicBezTo>
                    <a:pt x="0" y="164929"/>
                    <a:pt x="2" y="164175"/>
                    <a:pt x="2" y="114116"/>
                  </a:cubicBezTo>
                  <a:close/>
                </a:path>
              </a:pathLst>
            </a:custGeom>
            <a:noFill/>
            <a:ln w="12700">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fr-FR"/>
            </a:p>
          </xdr:txBody>
        </xdr:sp>
        <xdr:cxnSp macro="">
          <xdr:nvCxnSpPr>
            <xdr:cNvPr id="14" name="Connecteur droit 13"/>
            <xdr:cNvCxnSpPr/>
          </xdr:nvCxnSpPr>
          <xdr:spPr>
            <a:xfrm rot="5400000">
              <a:off x="9729914" y="2705457"/>
              <a:ext cx="238008" cy="166417"/>
            </a:xfrm>
            <a:prstGeom prst="line">
              <a:avLst/>
            </a:prstGeom>
            <a:ln w="12700">
              <a:solidFill>
                <a:schemeClr val="accent3">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xdr:cNvCxnSpPr/>
          </xdr:nvCxnSpPr>
          <xdr:spPr>
            <a:xfrm rot="16200000" flipH="1">
              <a:off x="10732291" y="2726611"/>
              <a:ext cx="197729" cy="111062"/>
            </a:xfrm>
            <a:prstGeom prst="line">
              <a:avLst/>
            </a:prstGeom>
            <a:ln w="12700">
              <a:solidFill>
                <a:schemeClr val="accent3">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9" name="Forme libre 18"/>
            <xdr:cNvSpPr/>
          </xdr:nvSpPr>
          <xdr:spPr>
            <a:xfrm flipV="1">
              <a:off x="10164735" y="1930138"/>
              <a:ext cx="1998348" cy="316967"/>
            </a:xfrm>
            <a:custGeom>
              <a:avLst/>
              <a:gdLst>
                <a:gd name="connsiteX0" fmla="*/ 0 w 2305050"/>
                <a:gd name="connsiteY0" fmla="*/ 904875 h 904875"/>
                <a:gd name="connsiteX1" fmla="*/ 1152525 w 2305050"/>
                <a:gd name="connsiteY1" fmla="*/ 0 h 904875"/>
                <a:gd name="connsiteX2" fmla="*/ 2305050 w 2305050"/>
                <a:gd name="connsiteY2" fmla="*/ 904875 h 904875"/>
                <a:gd name="connsiteX3" fmla="*/ 0 w 2305050"/>
                <a:gd name="connsiteY3" fmla="*/ 904875 h 904875"/>
                <a:gd name="connsiteX0" fmla="*/ 0 w 2305050"/>
                <a:gd name="connsiteY0" fmla="*/ 0 h 295275"/>
                <a:gd name="connsiteX1" fmla="*/ 276225 w 2305050"/>
                <a:gd name="connsiteY1" fmla="*/ 295275 h 295275"/>
                <a:gd name="connsiteX2" fmla="*/ 2305050 w 2305050"/>
                <a:gd name="connsiteY2" fmla="*/ 0 h 295275"/>
                <a:gd name="connsiteX3" fmla="*/ 0 w 2305050"/>
                <a:gd name="connsiteY3" fmla="*/ 0 h 295275"/>
                <a:gd name="connsiteX0" fmla="*/ 0 w 1400175"/>
                <a:gd name="connsiteY0" fmla="*/ 323850 h 619125"/>
                <a:gd name="connsiteX1" fmla="*/ 276225 w 1400175"/>
                <a:gd name="connsiteY1" fmla="*/ 619125 h 619125"/>
                <a:gd name="connsiteX2" fmla="*/ 1400175 w 1400175"/>
                <a:gd name="connsiteY2" fmla="*/ 0 h 619125"/>
                <a:gd name="connsiteX3" fmla="*/ 0 w 1400175"/>
                <a:gd name="connsiteY3" fmla="*/ 323850 h 619125"/>
                <a:gd name="connsiteX0" fmla="*/ 0 w 2009775"/>
                <a:gd name="connsiteY0" fmla="*/ 9525 h 304800"/>
                <a:gd name="connsiteX1" fmla="*/ 276225 w 2009775"/>
                <a:gd name="connsiteY1" fmla="*/ 304800 h 304800"/>
                <a:gd name="connsiteX2" fmla="*/ 2009775 w 2009775"/>
                <a:gd name="connsiteY2" fmla="*/ 0 h 304800"/>
                <a:gd name="connsiteX3" fmla="*/ 0 w 2009775"/>
                <a:gd name="connsiteY3" fmla="*/ 9525 h 304800"/>
                <a:gd name="connsiteX0" fmla="*/ 0 w 2009775"/>
                <a:gd name="connsiteY0" fmla="*/ 9525 h 117481"/>
                <a:gd name="connsiteX1" fmla="*/ 564001 w 2009775"/>
                <a:gd name="connsiteY1" fmla="*/ 117481 h 117481"/>
                <a:gd name="connsiteX2" fmla="*/ 2009775 w 2009775"/>
                <a:gd name="connsiteY2" fmla="*/ 0 h 117481"/>
                <a:gd name="connsiteX3" fmla="*/ 0 w 2009775"/>
                <a:gd name="connsiteY3" fmla="*/ 9525 h 117481"/>
                <a:gd name="connsiteX0" fmla="*/ 0 w 2009775"/>
                <a:gd name="connsiteY0" fmla="*/ 9525 h 308872"/>
                <a:gd name="connsiteX1" fmla="*/ 312703 w 2009775"/>
                <a:gd name="connsiteY1" fmla="*/ 308872 h 308872"/>
                <a:gd name="connsiteX2" fmla="*/ 2009775 w 2009775"/>
                <a:gd name="connsiteY2" fmla="*/ 0 h 308872"/>
                <a:gd name="connsiteX3" fmla="*/ 0 w 2009775"/>
                <a:gd name="connsiteY3" fmla="*/ 9525 h 308872"/>
                <a:gd name="connsiteX0" fmla="*/ 0 w 1993562"/>
                <a:gd name="connsiteY0" fmla="*/ 1380 h 308872"/>
                <a:gd name="connsiteX1" fmla="*/ 296490 w 1993562"/>
                <a:gd name="connsiteY1" fmla="*/ 308872 h 308872"/>
                <a:gd name="connsiteX2" fmla="*/ 1993562 w 1993562"/>
                <a:gd name="connsiteY2" fmla="*/ 0 h 308872"/>
                <a:gd name="connsiteX3" fmla="*/ 0 w 1993562"/>
                <a:gd name="connsiteY3" fmla="*/ 1380 h 308872"/>
                <a:gd name="connsiteX0" fmla="*/ 0 w 1993562"/>
                <a:gd name="connsiteY0" fmla="*/ 9525 h 317017"/>
                <a:gd name="connsiteX1" fmla="*/ 296490 w 1993562"/>
                <a:gd name="connsiteY1" fmla="*/ 317017 h 317017"/>
                <a:gd name="connsiteX2" fmla="*/ 1993562 w 1993562"/>
                <a:gd name="connsiteY2" fmla="*/ 0 h 317017"/>
                <a:gd name="connsiteX3" fmla="*/ 0 w 1993562"/>
                <a:gd name="connsiteY3" fmla="*/ 9525 h 317017"/>
              </a:gdLst>
              <a:ahLst/>
              <a:cxnLst>
                <a:cxn ang="0">
                  <a:pos x="connsiteX0" y="connsiteY0"/>
                </a:cxn>
                <a:cxn ang="0">
                  <a:pos x="connsiteX1" y="connsiteY1"/>
                </a:cxn>
                <a:cxn ang="0">
                  <a:pos x="connsiteX2" y="connsiteY2"/>
                </a:cxn>
                <a:cxn ang="0">
                  <a:pos x="connsiteX3" y="connsiteY3"/>
                </a:cxn>
              </a:cxnLst>
              <a:rect l="l" t="t" r="r" b="b"/>
              <a:pathLst>
                <a:path h="317017" w="1993562">
                  <a:moveTo>
                    <a:pt x="0" y="9525"/>
                  </a:moveTo>
                  <a:lnTo>
                    <a:pt x="296490" y="317017"/>
                  </a:lnTo>
                  <a:lnTo>
                    <a:pt x="1993562" y="0"/>
                  </a:lnTo>
                  <a:lnTo>
                    <a:pt x="0" y="9525"/>
                  </a:lnTo>
                  <a:close/>
                </a:path>
              </a:pathLst>
            </a:custGeom>
            <a:noFill/>
            <a:ln w="12700">
              <a:solidFill>
                <a:schemeClr val="accent3">
                  <a:lumMod val="75000"/>
                </a:schemeClr>
              </a:solidFill>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rtlCol="0" anchor="ctr"/>
            <a:lstStyle/>
            <a:p>
              <a:endParaRPr lang="fr-FR"/>
            </a:p>
          </xdr:txBody>
        </xdr:sp>
        <xdr:sp macro="" textlink="">
          <xdr:nvSpPr>
            <xdr:cNvPr id="20" name="Forme libre 19"/>
            <xdr:cNvSpPr/>
          </xdr:nvSpPr>
          <xdr:spPr>
            <a:xfrm flipV="1">
              <a:off x="12152098" y="1679809"/>
              <a:ext cx="766201" cy="554605"/>
            </a:xfrm>
            <a:custGeom>
              <a:avLst/>
              <a:gdLst>
                <a:gd name="connsiteX0" fmla="*/ 0 w 2305050"/>
                <a:gd name="connsiteY0" fmla="*/ 904875 h 904875"/>
                <a:gd name="connsiteX1" fmla="*/ 1152525 w 2305050"/>
                <a:gd name="connsiteY1" fmla="*/ 0 h 904875"/>
                <a:gd name="connsiteX2" fmla="*/ 2305050 w 2305050"/>
                <a:gd name="connsiteY2" fmla="*/ 904875 h 904875"/>
                <a:gd name="connsiteX3" fmla="*/ 0 w 2305050"/>
                <a:gd name="connsiteY3" fmla="*/ 904875 h 904875"/>
                <a:gd name="connsiteX0" fmla="*/ 0 w 2305050"/>
                <a:gd name="connsiteY0" fmla="*/ 0 h 295275"/>
                <a:gd name="connsiteX1" fmla="*/ 276225 w 2305050"/>
                <a:gd name="connsiteY1" fmla="*/ 295275 h 295275"/>
                <a:gd name="connsiteX2" fmla="*/ 2305050 w 2305050"/>
                <a:gd name="connsiteY2" fmla="*/ 0 h 295275"/>
                <a:gd name="connsiteX3" fmla="*/ 0 w 2305050"/>
                <a:gd name="connsiteY3" fmla="*/ 0 h 295275"/>
                <a:gd name="connsiteX0" fmla="*/ 0 w 1400175"/>
                <a:gd name="connsiteY0" fmla="*/ 323850 h 619125"/>
                <a:gd name="connsiteX1" fmla="*/ 276225 w 1400175"/>
                <a:gd name="connsiteY1" fmla="*/ 619125 h 619125"/>
                <a:gd name="connsiteX2" fmla="*/ 1400175 w 1400175"/>
                <a:gd name="connsiteY2" fmla="*/ 0 h 619125"/>
                <a:gd name="connsiteX3" fmla="*/ 0 w 1400175"/>
                <a:gd name="connsiteY3" fmla="*/ 323850 h 619125"/>
                <a:gd name="connsiteX0" fmla="*/ 0 w 2009775"/>
                <a:gd name="connsiteY0" fmla="*/ 9525 h 304800"/>
                <a:gd name="connsiteX1" fmla="*/ 276225 w 2009775"/>
                <a:gd name="connsiteY1" fmla="*/ 304800 h 304800"/>
                <a:gd name="connsiteX2" fmla="*/ 2009775 w 2009775"/>
                <a:gd name="connsiteY2" fmla="*/ 0 h 304800"/>
                <a:gd name="connsiteX3" fmla="*/ 0 w 2009775"/>
                <a:gd name="connsiteY3" fmla="*/ 9525 h 304800"/>
                <a:gd name="connsiteX0" fmla="*/ 0 w 2009775"/>
                <a:gd name="connsiteY0" fmla="*/ 9525 h 561975"/>
                <a:gd name="connsiteX1" fmla="*/ 762000 w 2009775"/>
                <a:gd name="connsiteY1" fmla="*/ 561975 h 561975"/>
                <a:gd name="connsiteX2" fmla="*/ 2009775 w 2009775"/>
                <a:gd name="connsiteY2" fmla="*/ 0 h 561975"/>
                <a:gd name="connsiteX3" fmla="*/ 0 w 2009775"/>
                <a:gd name="connsiteY3" fmla="*/ 9525 h 561975"/>
                <a:gd name="connsiteX0" fmla="*/ 0 w 771525"/>
                <a:gd name="connsiteY0" fmla="*/ 0 h 552450"/>
                <a:gd name="connsiteX1" fmla="*/ 762000 w 771525"/>
                <a:gd name="connsiteY1" fmla="*/ 552450 h 552450"/>
                <a:gd name="connsiteX2" fmla="*/ 771525 w 771525"/>
                <a:gd name="connsiteY2" fmla="*/ 0 h 552450"/>
                <a:gd name="connsiteX3" fmla="*/ 0 w 771525"/>
                <a:gd name="connsiteY3" fmla="*/ 0 h 552450"/>
                <a:gd name="connsiteX0" fmla="*/ 0 w 771525"/>
                <a:gd name="connsiteY0" fmla="*/ 0 h 564601"/>
                <a:gd name="connsiteX1" fmla="*/ 762000 w 771525"/>
                <a:gd name="connsiteY1" fmla="*/ 564601 h 564601"/>
                <a:gd name="connsiteX2" fmla="*/ 771525 w 771525"/>
                <a:gd name="connsiteY2" fmla="*/ 12151 h 564601"/>
                <a:gd name="connsiteX3" fmla="*/ 0 w 771525"/>
                <a:gd name="connsiteY3" fmla="*/ 0 h 564601"/>
                <a:gd name="connsiteX0" fmla="*/ 0 w 771525"/>
                <a:gd name="connsiteY0" fmla="*/ 0 h 556501"/>
                <a:gd name="connsiteX1" fmla="*/ 770106 w 771525"/>
                <a:gd name="connsiteY1" fmla="*/ 556501 h 556501"/>
                <a:gd name="connsiteX2" fmla="*/ 771525 w 771525"/>
                <a:gd name="connsiteY2" fmla="*/ 12151 h 556501"/>
                <a:gd name="connsiteX3" fmla="*/ 0 w 771525"/>
                <a:gd name="connsiteY3" fmla="*/ 0 h 556501"/>
              </a:gdLst>
              <a:ahLst/>
              <a:cxnLst>
                <a:cxn ang="0">
                  <a:pos x="connsiteX0" y="connsiteY0"/>
                </a:cxn>
                <a:cxn ang="0">
                  <a:pos x="connsiteX1" y="connsiteY1"/>
                </a:cxn>
                <a:cxn ang="0">
                  <a:pos x="connsiteX2" y="connsiteY2"/>
                </a:cxn>
                <a:cxn ang="0">
                  <a:pos x="connsiteX3" y="connsiteY3"/>
                </a:cxn>
              </a:cxnLst>
              <a:rect l="l" t="t" r="r" b="b"/>
              <a:pathLst>
                <a:path h="556501" w="771525">
                  <a:moveTo>
                    <a:pt x="0" y="0"/>
                  </a:moveTo>
                  <a:lnTo>
                    <a:pt x="770106" y="556501"/>
                  </a:lnTo>
                  <a:lnTo>
                    <a:pt x="771525" y="12151"/>
                  </a:lnTo>
                  <a:lnTo>
                    <a:pt x="0" y="0"/>
                  </a:lnTo>
                  <a:close/>
                </a:path>
              </a:pathLst>
            </a:custGeom>
            <a:noFill/>
            <a:ln w="12700">
              <a:solidFill>
                <a:schemeClr val="accent3">
                  <a:lumMod val="75000"/>
                </a:schemeClr>
              </a:solidFill>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rtlCol="0" anchor="ctr"/>
            <a:lstStyle/>
            <a:p>
              <a:endParaRPr lang="fr-FR"/>
            </a:p>
          </xdr:txBody>
        </xdr:sp>
        <xdr:sp macro="" textlink="">
          <xdr:nvSpPr>
            <xdr:cNvPr id="21" name="Forme libre 20"/>
            <xdr:cNvSpPr/>
          </xdr:nvSpPr>
          <xdr:spPr>
            <a:xfrm flipV="1">
              <a:off x="9265799" y="2234060"/>
              <a:ext cx="177590" cy="224592"/>
            </a:xfrm>
            <a:custGeom>
              <a:avLst/>
              <a:gdLst>
                <a:gd name="connsiteX0" fmla="*/ 0 w 2305050"/>
                <a:gd name="connsiteY0" fmla="*/ 904875 h 904875"/>
                <a:gd name="connsiteX1" fmla="*/ 1152525 w 2305050"/>
                <a:gd name="connsiteY1" fmla="*/ 0 h 904875"/>
                <a:gd name="connsiteX2" fmla="*/ 2305050 w 2305050"/>
                <a:gd name="connsiteY2" fmla="*/ 904875 h 904875"/>
                <a:gd name="connsiteX3" fmla="*/ 0 w 2305050"/>
                <a:gd name="connsiteY3" fmla="*/ 904875 h 904875"/>
                <a:gd name="connsiteX0" fmla="*/ 0 w 2305050"/>
                <a:gd name="connsiteY0" fmla="*/ 0 h 295275"/>
                <a:gd name="connsiteX1" fmla="*/ 276225 w 2305050"/>
                <a:gd name="connsiteY1" fmla="*/ 295275 h 295275"/>
                <a:gd name="connsiteX2" fmla="*/ 2305050 w 2305050"/>
                <a:gd name="connsiteY2" fmla="*/ 0 h 295275"/>
                <a:gd name="connsiteX3" fmla="*/ 0 w 2305050"/>
                <a:gd name="connsiteY3" fmla="*/ 0 h 295275"/>
                <a:gd name="connsiteX0" fmla="*/ 0 w 1400175"/>
                <a:gd name="connsiteY0" fmla="*/ 323850 h 619125"/>
                <a:gd name="connsiteX1" fmla="*/ 276225 w 1400175"/>
                <a:gd name="connsiteY1" fmla="*/ 619125 h 619125"/>
                <a:gd name="connsiteX2" fmla="*/ 1400175 w 1400175"/>
                <a:gd name="connsiteY2" fmla="*/ 0 h 619125"/>
                <a:gd name="connsiteX3" fmla="*/ 0 w 1400175"/>
                <a:gd name="connsiteY3" fmla="*/ 323850 h 619125"/>
                <a:gd name="connsiteX0" fmla="*/ 0 w 2009775"/>
                <a:gd name="connsiteY0" fmla="*/ 9525 h 304800"/>
                <a:gd name="connsiteX1" fmla="*/ 276225 w 2009775"/>
                <a:gd name="connsiteY1" fmla="*/ 304800 h 304800"/>
                <a:gd name="connsiteX2" fmla="*/ 2009775 w 2009775"/>
                <a:gd name="connsiteY2" fmla="*/ 0 h 304800"/>
                <a:gd name="connsiteX3" fmla="*/ 0 w 2009775"/>
                <a:gd name="connsiteY3" fmla="*/ 9525 h 304800"/>
                <a:gd name="connsiteX0" fmla="*/ 0 w 2009775"/>
                <a:gd name="connsiteY0" fmla="*/ 9525 h 561975"/>
                <a:gd name="connsiteX1" fmla="*/ 762000 w 2009775"/>
                <a:gd name="connsiteY1" fmla="*/ 561975 h 561975"/>
                <a:gd name="connsiteX2" fmla="*/ 2009775 w 2009775"/>
                <a:gd name="connsiteY2" fmla="*/ 0 h 561975"/>
                <a:gd name="connsiteX3" fmla="*/ 0 w 2009775"/>
                <a:gd name="connsiteY3" fmla="*/ 9525 h 561975"/>
                <a:gd name="connsiteX0" fmla="*/ 0 w 771525"/>
                <a:gd name="connsiteY0" fmla="*/ 0 h 552450"/>
                <a:gd name="connsiteX1" fmla="*/ 762000 w 771525"/>
                <a:gd name="connsiteY1" fmla="*/ 552450 h 552450"/>
                <a:gd name="connsiteX2" fmla="*/ 771525 w 771525"/>
                <a:gd name="connsiteY2" fmla="*/ 0 h 552450"/>
                <a:gd name="connsiteX3" fmla="*/ 0 w 771525"/>
                <a:gd name="connsiteY3" fmla="*/ 0 h 552450"/>
                <a:gd name="connsiteX0" fmla="*/ 0 w 971550"/>
                <a:gd name="connsiteY0" fmla="*/ 9525 h 552450"/>
                <a:gd name="connsiteX1" fmla="*/ 962025 w 971550"/>
                <a:gd name="connsiteY1" fmla="*/ 552450 h 552450"/>
                <a:gd name="connsiteX2" fmla="*/ 971550 w 971550"/>
                <a:gd name="connsiteY2" fmla="*/ 0 h 552450"/>
                <a:gd name="connsiteX3" fmla="*/ 0 w 971550"/>
                <a:gd name="connsiteY3" fmla="*/ 9525 h 552450"/>
                <a:gd name="connsiteX0" fmla="*/ 0 w 962025"/>
                <a:gd name="connsiteY0" fmla="*/ 133350 h 676275"/>
                <a:gd name="connsiteX1" fmla="*/ 962025 w 962025"/>
                <a:gd name="connsiteY1" fmla="*/ 676275 h 676275"/>
                <a:gd name="connsiteX2" fmla="*/ 171450 w 962025"/>
                <a:gd name="connsiteY2" fmla="*/ 0 h 676275"/>
                <a:gd name="connsiteX3" fmla="*/ 0 w 962025"/>
                <a:gd name="connsiteY3" fmla="*/ 133350 h 676275"/>
                <a:gd name="connsiteX0" fmla="*/ 0 w 171450"/>
                <a:gd name="connsiteY0" fmla="*/ 133350 h 228600"/>
                <a:gd name="connsiteX1" fmla="*/ 161925 w 171450"/>
                <a:gd name="connsiteY1" fmla="*/ 228600 h 228600"/>
                <a:gd name="connsiteX2" fmla="*/ 171450 w 171450"/>
                <a:gd name="connsiteY2" fmla="*/ 0 h 228600"/>
                <a:gd name="connsiteX3" fmla="*/ 0 w 171450"/>
                <a:gd name="connsiteY3" fmla="*/ 133350 h 228600"/>
                <a:gd name="connsiteX0" fmla="*/ 0 w 180975"/>
                <a:gd name="connsiteY0" fmla="*/ 133350 h 228600"/>
                <a:gd name="connsiteX1" fmla="*/ 180975 w 180975"/>
                <a:gd name="connsiteY1" fmla="*/ 228600 h 228600"/>
                <a:gd name="connsiteX2" fmla="*/ 171450 w 180975"/>
                <a:gd name="connsiteY2" fmla="*/ 0 h 228600"/>
                <a:gd name="connsiteX3" fmla="*/ 0 w 180975"/>
                <a:gd name="connsiteY3" fmla="*/ 133350 h 228600"/>
                <a:gd name="connsiteX0" fmla="*/ 0 w 180975"/>
                <a:gd name="connsiteY0" fmla="*/ 104775 h 228600"/>
                <a:gd name="connsiteX1" fmla="*/ 180975 w 180975"/>
                <a:gd name="connsiteY1" fmla="*/ 228600 h 228600"/>
                <a:gd name="connsiteX2" fmla="*/ 171450 w 180975"/>
                <a:gd name="connsiteY2" fmla="*/ 0 h 228600"/>
                <a:gd name="connsiteX3" fmla="*/ 0 w 180975"/>
                <a:gd name="connsiteY3" fmla="*/ 104775 h 228600"/>
                <a:gd name="connsiteX0" fmla="*/ 464901 w 464901"/>
                <a:gd name="connsiteY0" fmla="*/ 59912 h 228600"/>
                <a:gd name="connsiteX1" fmla="*/ 9525 w 464901"/>
                <a:gd name="connsiteY1" fmla="*/ 228600 h 228600"/>
                <a:gd name="connsiteX2" fmla="*/ 0 w 464901"/>
                <a:gd name="connsiteY2" fmla="*/ 0 h 228600"/>
                <a:gd name="connsiteX3" fmla="*/ 464901 w 464901"/>
                <a:gd name="connsiteY3" fmla="*/ 59912 h 228600"/>
                <a:gd name="connsiteX0" fmla="*/ 0 w 185028"/>
                <a:gd name="connsiteY0" fmla="*/ 104775 h 228600"/>
                <a:gd name="connsiteX1" fmla="*/ 185028 w 185028"/>
                <a:gd name="connsiteY1" fmla="*/ 228600 h 228600"/>
                <a:gd name="connsiteX2" fmla="*/ 175503 w 185028"/>
                <a:gd name="connsiteY2" fmla="*/ 0 h 228600"/>
                <a:gd name="connsiteX3" fmla="*/ 0 w 185028"/>
                <a:gd name="connsiteY3" fmla="*/ 104775 h 228600"/>
              </a:gdLst>
              <a:ahLst/>
              <a:cxnLst>
                <a:cxn ang="0">
                  <a:pos x="connsiteX0" y="connsiteY0"/>
                </a:cxn>
                <a:cxn ang="0">
                  <a:pos x="connsiteX1" y="connsiteY1"/>
                </a:cxn>
                <a:cxn ang="0">
                  <a:pos x="connsiteX2" y="connsiteY2"/>
                </a:cxn>
                <a:cxn ang="0">
                  <a:pos x="connsiteX3" y="connsiteY3"/>
                </a:cxn>
              </a:cxnLst>
              <a:rect l="l" t="t" r="r" b="b"/>
              <a:pathLst>
                <a:path h="228600" w="185028">
                  <a:moveTo>
                    <a:pt x="0" y="104775"/>
                  </a:moveTo>
                  <a:lnTo>
                    <a:pt x="185028" y="228600"/>
                  </a:lnTo>
                  <a:lnTo>
                    <a:pt x="175503" y="0"/>
                  </a:lnTo>
                  <a:lnTo>
                    <a:pt x="0" y="104775"/>
                  </a:lnTo>
                  <a:close/>
                </a:path>
              </a:pathLst>
            </a:custGeom>
            <a:noFill/>
            <a:ln w="12700">
              <a:solidFill>
                <a:schemeClr val="accent3">
                  <a:lumMod val="75000"/>
                </a:schemeClr>
              </a:solidFill>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rtlCol="0" anchor="ctr"/>
            <a:lstStyle/>
            <a:p>
              <a:endParaRPr lang="fr-FR"/>
            </a:p>
          </xdr:txBody>
        </xdr:sp>
        <xdr:cxnSp macro="">
          <xdr:nvCxnSpPr>
            <xdr:cNvPr id="23" name="Connecteur droit 22"/>
            <xdr:cNvCxnSpPr/>
          </xdr:nvCxnSpPr>
          <xdr:spPr>
            <a:xfrm rot="16200000" flipH="1">
              <a:off x="12425806" y="2154730"/>
              <a:ext cx="739654" cy="0"/>
            </a:xfrm>
            <a:prstGeom prst="line">
              <a:avLst/>
            </a:prstGeom>
            <a:ln w="19050">
              <a:solidFill>
                <a:schemeClr val="accent3">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27" name="Connecteur droit 26"/>
            <xdr:cNvCxnSpPr/>
          </xdr:nvCxnSpPr>
          <xdr:spPr>
            <a:xfrm>
              <a:off x="12362643" y="2260504"/>
              <a:ext cx="565726" cy="0"/>
            </a:xfrm>
            <a:prstGeom prst="line">
              <a:avLst/>
            </a:prstGeom>
            <a:ln w="63500">
              <a:solidFill>
                <a:schemeClr val="accent3">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9" name="Ellipse 38"/>
            <xdr:cNvSpPr/>
          </xdr:nvSpPr>
          <xdr:spPr>
            <a:xfrm>
              <a:off x="10831156" y="2867995"/>
              <a:ext cx="210545" cy="211194"/>
            </a:xfrm>
            <a:prstGeom prst="ellipse">
              <a:avLst/>
            </a:prstGeom>
            <a:noFill/>
            <a:ln w="12700">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fr-FR"/>
            </a:p>
          </xdr:txBody>
        </xdr:sp>
        <xdr:sp macro="" textlink="">
          <xdr:nvSpPr>
            <xdr:cNvPr id="40" name="Ellipse 39"/>
            <xdr:cNvSpPr/>
          </xdr:nvSpPr>
          <xdr:spPr>
            <a:xfrm>
              <a:off x="9609994" y="2907484"/>
              <a:ext cx="177590" cy="184751"/>
            </a:xfrm>
            <a:prstGeom prst="ellipse">
              <a:avLst/>
            </a:prstGeom>
            <a:noFill/>
            <a:ln w="12700">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fr-FR"/>
            </a:p>
          </xdr:txBody>
        </xdr:sp>
        <xdr:sp macro="" textlink="">
          <xdr:nvSpPr>
            <xdr:cNvPr id="41" name="ZoneTexte 40"/>
            <xdr:cNvSpPr txBox="1"/>
          </xdr:nvSpPr>
          <xdr:spPr>
            <a:xfrm>
              <a:off x="11297102" y="2352879"/>
              <a:ext cx="710361" cy="18475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t"/>
            <a:lstStyle/>
            <a:p>
              <a:pPr algn="l" rtl="0">
                <a:defRPr sz="1000"/>
              </a:pPr>
              <a:r>
                <a:rPr lang="fr-FR" sz="1400" b="1" i="0" strike="noStrike">
                  <a:solidFill>
                    <a:srgbClr val="339966"/>
                  </a:solidFill>
                  <a:latin typeface="Arial"/>
                  <a:ea typeface="Arial"/>
                  <a:cs typeface="Arial"/>
                </a:rPr>
                <a:t>F-BVBI</a:t>
              </a:r>
            </a:p>
          </xdr:txBody>
        </xdr:sp>
      </xdr:grpSp>
      <xdr:grpSp>
        <xdr:nvGrpSpPr>
          <xdr:cNvPr id="121503" name="Groupe 151"/>
          <xdr:cNvGrpSpPr>
            <a:grpSpLocks/>
          </xdr:cNvGrpSpPr>
        </xdr:nvGrpSpPr>
        <xdr:grpSpPr bwMode="auto">
          <a:xfrm>
            <a:off x="7403243" y="1231641"/>
            <a:ext cx="5605563" cy="3065342"/>
            <a:chOff x="7403243" y="1231641"/>
            <a:chExt cx="5605563" cy="3065342"/>
          </a:xfrm>
        </xdr:grpSpPr>
        <xdr:sp macro="" textlink="">
          <xdr:nvSpPr>
            <xdr:cNvPr id="124" name="ZoneTexte 123"/>
            <xdr:cNvSpPr txBox="1"/>
          </xdr:nvSpPr>
          <xdr:spPr>
            <a:xfrm>
              <a:off x="9623046" y="4138352"/>
              <a:ext cx="189188" cy="15863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t"/>
            <a:lstStyle/>
            <a:p>
              <a:pPr algn="l" rtl="0">
                <a:defRPr sz="1000"/>
              </a:pPr>
              <a:r>
                <a:rPr lang="fr-FR" sz="1100" b="0" i="0" strike="noStrike">
                  <a:solidFill>
                    <a:srgbClr val="000000"/>
                  </a:solidFill>
                  <a:latin typeface="Arial"/>
                  <a:ea typeface="Arial"/>
                  <a:cs typeface="Arial"/>
                </a:rPr>
                <a:t>P1</a:t>
              </a:r>
            </a:p>
          </xdr:txBody>
        </xdr:sp>
        <xdr:sp macro="" textlink="">
          <xdr:nvSpPr>
            <xdr:cNvPr id="125" name="ZoneTexte 124"/>
            <xdr:cNvSpPr txBox="1"/>
          </xdr:nvSpPr>
          <xdr:spPr>
            <a:xfrm>
              <a:off x="10843657" y="4138352"/>
              <a:ext cx="200399" cy="15863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t"/>
            <a:lstStyle/>
            <a:p>
              <a:pPr algn="l" rtl="0">
                <a:defRPr sz="1000"/>
              </a:pPr>
              <a:r>
                <a:rPr lang="fr-FR" sz="1100" b="0" i="0" strike="noStrike">
                  <a:solidFill>
                    <a:srgbClr val="000000"/>
                  </a:solidFill>
                  <a:latin typeface="Arial"/>
                  <a:ea typeface="Arial"/>
                  <a:cs typeface="Arial"/>
                </a:rPr>
                <a:t>P2</a:t>
              </a:r>
            </a:p>
          </xdr:txBody>
        </xdr:sp>
        <xdr:cxnSp macro="">
          <xdr:nvCxnSpPr>
            <xdr:cNvPr id="44" name="Connecteur droit 43"/>
            <xdr:cNvCxnSpPr/>
          </xdr:nvCxnSpPr>
          <xdr:spPr>
            <a:xfrm rot="5400000" flipH="1" flipV="1">
              <a:off x="8710741" y="2532879"/>
              <a:ext cx="2602383" cy="0"/>
            </a:xfrm>
            <a:prstGeom prst="line">
              <a:avLst/>
            </a:prstGeom>
            <a:ln>
              <a:solidFill>
                <a:sysClr val="windowText" lastClr="000000"/>
              </a:solidFill>
              <a:prstDash val="lgDash"/>
              <a:headEnd type="none"/>
              <a:tailEnd type="none"/>
            </a:ln>
          </xdr:spPr>
          <xdr:style>
            <a:lnRef idx="1">
              <a:schemeClr val="accent1"/>
            </a:lnRef>
            <a:fillRef idx="0">
              <a:schemeClr val="accent1"/>
            </a:fillRef>
            <a:effectRef idx="0">
              <a:schemeClr val="accent1"/>
            </a:effectRef>
            <a:fontRef idx="minor">
              <a:schemeClr val="tx1"/>
            </a:fontRef>
          </xdr:style>
        </xdr:cxnSp>
        <xdr:grpSp>
          <xdr:nvGrpSpPr>
            <xdr:cNvPr id="121507" name="Groupe 63"/>
            <xdr:cNvGrpSpPr>
              <a:grpSpLocks/>
            </xdr:cNvGrpSpPr>
          </xdr:nvGrpSpPr>
          <xdr:grpSpPr bwMode="auto">
            <a:xfrm>
              <a:off x="10568985" y="1240071"/>
              <a:ext cx="4204" cy="2217775"/>
              <a:chOff x="10566671" y="1240276"/>
              <a:chExt cx="4866" cy="2217095"/>
            </a:xfrm>
          </xdr:grpSpPr>
          <xdr:cxnSp macro="">
            <xdr:nvCxnSpPr>
              <xdr:cNvPr id="46" name="Connecteur droit 45"/>
              <xdr:cNvCxnSpPr/>
            </xdr:nvCxnSpPr>
            <xdr:spPr>
              <a:xfrm rot="5400000">
                <a:off x="10338014" y="1483048"/>
                <a:ext cx="475506"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48" name="Connecteur droit 47"/>
              <xdr:cNvCxnSpPr/>
            </xdr:nvCxnSpPr>
            <xdr:spPr>
              <a:xfrm rot="5400000">
                <a:off x="10311597" y="2130440"/>
                <a:ext cx="528341"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4" name="Connecteur droit 53"/>
              <xdr:cNvCxnSpPr/>
            </xdr:nvCxnSpPr>
            <xdr:spPr>
              <a:xfrm rot="5400000">
                <a:off x="10252159" y="2850441"/>
                <a:ext cx="647216"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61" name="Connecteur droit 60"/>
              <xdr:cNvCxnSpPr/>
            </xdr:nvCxnSpPr>
            <xdr:spPr>
              <a:xfrm rot="5400000">
                <a:off x="10503120" y="3378664"/>
                <a:ext cx="145293"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grpSp>
        <xdr:grpSp>
          <xdr:nvGrpSpPr>
            <xdr:cNvPr id="121508" name="Groupe 106"/>
            <xdr:cNvGrpSpPr>
              <a:grpSpLocks/>
            </xdr:cNvGrpSpPr>
          </xdr:nvGrpSpPr>
          <xdr:grpSpPr bwMode="auto">
            <a:xfrm>
              <a:off x="10931945" y="2981185"/>
              <a:ext cx="4204" cy="1167129"/>
              <a:chOff x="10929838" y="2979096"/>
              <a:chExt cx="4053" cy="1175425"/>
            </a:xfrm>
          </xdr:grpSpPr>
          <xdr:cxnSp macro="">
            <xdr:nvCxnSpPr>
              <xdr:cNvPr id="96" name="Connecteur droit 95"/>
              <xdr:cNvCxnSpPr/>
            </xdr:nvCxnSpPr>
            <xdr:spPr>
              <a:xfrm rot="5400000">
                <a:off x="10837819" y="3066959"/>
                <a:ext cx="186304" cy="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99" name="Connecteur droit 98"/>
              <xdr:cNvCxnSpPr/>
            </xdr:nvCxnSpPr>
            <xdr:spPr>
              <a:xfrm rot="5400000">
                <a:off x="10817858" y="3419587"/>
                <a:ext cx="226227" cy="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01" name="Connecteur droit 100"/>
              <xdr:cNvCxnSpPr/>
            </xdr:nvCxnSpPr>
            <xdr:spPr>
              <a:xfrm rot="5400000">
                <a:off x="10817858" y="3792196"/>
                <a:ext cx="226227" cy="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03" name="Connecteur droit 102"/>
              <xdr:cNvCxnSpPr/>
            </xdr:nvCxnSpPr>
            <xdr:spPr>
              <a:xfrm rot="5400000">
                <a:off x="10877741" y="4104859"/>
                <a:ext cx="106460" cy="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xnSp macro="">
          <xdr:nvCxnSpPr>
            <xdr:cNvPr id="110" name="Connecteur droit 109"/>
            <xdr:cNvCxnSpPr/>
          </xdr:nvCxnSpPr>
          <xdr:spPr>
            <a:xfrm rot="10800000" flipV="1">
              <a:off x="7403243" y="2355089"/>
              <a:ext cx="5605563" cy="0"/>
            </a:xfrm>
            <a:prstGeom prst="line">
              <a:avLst/>
            </a:prstGeom>
            <a:ln>
              <a:solidFill>
                <a:sysClr val="windowText" lastClr="000000"/>
              </a:solidFill>
              <a:prstDash val="lgDash"/>
              <a:headEnd type="none"/>
              <a:tailEnd type="none"/>
            </a:ln>
          </xdr:spPr>
          <xdr:style>
            <a:lnRef idx="1">
              <a:schemeClr val="accent1"/>
            </a:lnRef>
            <a:fillRef idx="0">
              <a:schemeClr val="accent1"/>
            </a:fillRef>
            <a:effectRef idx="0">
              <a:schemeClr val="accent1"/>
            </a:effectRef>
            <a:fontRef idx="minor">
              <a:schemeClr val="tx1"/>
            </a:fontRef>
          </xdr:style>
        </xdr:cxnSp>
        <xdr:grpSp>
          <xdr:nvGrpSpPr>
            <xdr:cNvPr id="121510" name="Groupe 115"/>
            <xdr:cNvGrpSpPr>
              <a:grpSpLocks/>
            </xdr:cNvGrpSpPr>
          </xdr:nvGrpSpPr>
          <xdr:grpSpPr bwMode="auto">
            <a:xfrm>
              <a:off x="9701524" y="3008007"/>
              <a:ext cx="1401" cy="1131878"/>
              <a:chOff x="9700100" y="3005847"/>
              <a:chExt cx="1620" cy="1140568"/>
            </a:xfrm>
          </xdr:grpSpPr>
          <xdr:cxnSp macro="">
            <xdr:nvCxnSpPr>
              <xdr:cNvPr id="109" name="Connecteur droit 108"/>
              <xdr:cNvCxnSpPr/>
            </xdr:nvCxnSpPr>
            <xdr:spPr>
              <a:xfrm rot="5400000">
                <a:off x="9252926" y="3446106"/>
                <a:ext cx="891861" cy="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11" name="Connecteur droit 110"/>
              <xdr:cNvCxnSpPr/>
            </xdr:nvCxnSpPr>
            <xdr:spPr>
              <a:xfrm rot="5400000">
                <a:off x="9645610" y="4091668"/>
                <a:ext cx="106491" cy="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grpSp>
        <xdr:grpSp>
          <xdr:nvGrpSpPr>
            <xdr:cNvPr id="121511" name="Groupe 129"/>
            <xdr:cNvGrpSpPr>
              <a:grpSpLocks/>
            </xdr:cNvGrpSpPr>
          </xdr:nvGrpSpPr>
          <xdr:grpSpPr bwMode="auto">
            <a:xfrm>
              <a:off x="9994414" y="2405667"/>
              <a:ext cx="330728" cy="216107"/>
              <a:chOff x="9991927" y="2399489"/>
              <a:chExt cx="330743" cy="215629"/>
            </a:xfrm>
          </xdr:grpSpPr>
          <xdr:grpSp>
            <xdr:nvGrpSpPr>
              <xdr:cNvPr id="121540" name="Groupe 90"/>
              <xdr:cNvGrpSpPr>
                <a:grpSpLocks/>
              </xdr:cNvGrpSpPr>
            </xdr:nvGrpSpPr>
            <xdr:grpSpPr bwMode="auto">
              <a:xfrm>
                <a:off x="9991927" y="2520295"/>
                <a:ext cx="330743" cy="94823"/>
                <a:chOff x="9991927" y="2520273"/>
                <a:chExt cx="330743" cy="94845"/>
              </a:xfrm>
            </xdr:grpSpPr>
            <xdr:cxnSp macro="">
              <xdr:nvCxnSpPr>
                <xdr:cNvPr id="70" name="Connecteur droit 69"/>
                <xdr:cNvCxnSpPr/>
              </xdr:nvCxnSpPr>
              <xdr:spPr>
                <a:xfrm rot="5400000">
                  <a:off x="9959102" y="2561768"/>
                  <a:ext cx="79130" cy="22194"/>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71" name="Connecteur droit 70"/>
                <xdr:cNvCxnSpPr/>
              </xdr:nvCxnSpPr>
              <xdr:spPr>
                <a:xfrm rot="5400000">
                  <a:off x="10264294" y="2543036"/>
                  <a:ext cx="79130" cy="33291"/>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81" name="Connecteur droit 80"/>
                <xdr:cNvCxnSpPr/>
              </xdr:nvCxnSpPr>
              <xdr:spPr>
                <a:xfrm>
                  <a:off x="10009622" y="2572865"/>
                  <a:ext cx="299736" cy="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118" name="ZoneTexte 117"/>
              <xdr:cNvSpPr txBox="1"/>
            </xdr:nvSpPr>
            <xdr:spPr>
              <a:xfrm>
                <a:off x="10098426" y="2401484"/>
                <a:ext cx="122127" cy="15816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t"/>
              <a:lstStyle/>
              <a:p>
                <a:pPr algn="l" rtl="0">
                  <a:defRPr sz="1000"/>
                </a:pPr>
                <a:r>
                  <a:rPr lang="fr-FR" sz="1100" b="0" i="0" strike="noStrike">
                    <a:solidFill>
                      <a:srgbClr val="000000"/>
                    </a:solidFill>
                    <a:latin typeface="Arial"/>
                    <a:ea typeface="Arial"/>
                    <a:cs typeface="Arial"/>
                  </a:rPr>
                  <a:t>a</a:t>
                </a:r>
              </a:p>
            </xdr:txBody>
          </xdr:sp>
        </xdr:grpSp>
        <xdr:sp macro="" textlink="">
          <xdr:nvSpPr>
            <xdr:cNvPr id="119" name="ZoneTexte 118"/>
            <xdr:cNvSpPr txBox="1"/>
          </xdr:nvSpPr>
          <xdr:spPr>
            <a:xfrm>
              <a:off x="10644660" y="2368117"/>
              <a:ext cx="266264" cy="18468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t"/>
            <a:lstStyle/>
            <a:p>
              <a:pPr algn="l" rtl="0">
                <a:defRPr sz="1000"/>
              </a:pPr>
              <a:r>
                <a:rPr lang="fr-FR" sz="1100" b="1" i="0" strike="noStrike">
                  <a:solidFill>
                    <a:srgbClr val="000000"/>
                  </a:solidFill>
                  <a:latin typeface="Arial"/>
                  <a:ea typeface="Arial"/>
                  <a:cs typeface="Arial"/>
                </a:rPr>
                <a:t>CG</a:t>
              </a:r>
            </a:p>
          </xdr:txBody>
        </xdr:sp>
        <xdr:grpSp>
          <xdr:nvGrpSpPr>
            <xdr:cNvPr id="121513" name="Groupe 130"/>
            <xdr:cNvGrpSpPr>
              <a:grpSpLocks/>
            </xdr:cNvGrpSpPr>
          </xdr:nvGrpSpPr>
          <xdr:grpSpPr bwMode="auto">
            <a:xfrm>
              <a:off x="10566182" y="3086939"/>
              <a:ext cx="379777" cy="192350"/>
              <a:chOff x="10564237" y="3084478"/>
              <a:chExt cx="379382" cy="194553"/>
            </a:xfrm>
          </xdr:grpSpPr>
          <xdr:grpSp>
            <xdr:nvGrpSpPr>
              <xdr:cNvPr id="121535" name="Groupe 91"/>
              <xdr:cNvGrpSpPr>
                <a:grpSpLocks/>
              </xdr:cNvGrpSpPr>
            </xdr:nvGrpSpPr>
            <xdr:grpSpPr bwMode="auto">
              <a:xfrm>
                <a:off x="10564237" y="3183360"/>
                <a:ext cx="379382" cy="95671"/>
                <a:chOff x="10564237" y="3183376"/>
                <a:chExt cx="379382" cy="95655"/>
              </a:xfrm>
            </xdr:grpSpPr>
            <xdr:cxnSp macro="">
              <xdr:nvCxnSpPr>
                <xdr:cNvPr id="72" name="Connecteur droit 71"/>
                <xdr:cNvCxnSpPr/>
              </xdr:nvCxnSpPr>
              <xdr:spPr>
                <a:xfrm rot="5400000">
                  <a:off x="10535784" y="3215253"/>
                  <a:ext cx="80239" cy="22192"/>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73" name="Connecteur droit 72"/>
                <xdr:cNvCxnSpPr/>
              </xdr:nvCxnSpPr>
              <xdr:spPr>
                <a:xfrm rot="5400000">
                  <a:off x="10885289" y="3223073"/>
                  <a:ext cx="80239" cy="33312"/>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84" name="Connecteur droit 83"/>
                <xdr:cNvCxnSpPr/>
              </xdr:nvCxnSpPr>
              <xdr:spPr>
                <a:xfrm>
                  <a:off x="10575808" y="3226349"/>
                  <a:ext cx="344099" cy="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121" name="ZoneTexte 120"/>
              <xdr:cNvSpPr txBox="1"/>
            </xdr:nvSpPr>
            <xdr:spPr>
              <a:xfrm flipH="1">
                <a:off x="10664584" y="3079323"/>
                <a:ext cx="233130" cy="160458"/>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t"/>
              <a:lstStyle/>
              <a:p>
                <a:pPr algn="l" rtl="0">
                  <a:defRPr sz="1000"/>
                </a:pPr>
                <a:r>
                  <a:rPr lang="fr-FR" sz="1100" b="0" i="0" strike="noStrike">
                    <a:solidFill>
                      <a:srgbClr val="000000"/>
                    </a:solidFill>
                    <a:latin typeface="Arial"/>
                    <a:ea typeface="Arial"/>
                    <a:cs typeface="Arial"/>
                  </a:rPr>
                  <a:t>D2</a:t>
                </a:r>
              </a:p>
            </xdr:txBody>
          </xdr:sp>
        </xdr:grpSp>
        <xdr:grpSp>
          <xdr:nvGrpSpPr>
            <xdr:cNvPr id="121514" name="Groupe 131"/>
            <xdr:cNvGrpSpPr>
              <a:grpSpLocks/>
            </xdr:cNvGrpSpPr>
          </xdr:nvGrpSpPr>
          <xdr:grpSpPr bwMode="auto">
            <a:xfrm>
              <a:off x="9998619" y="3440986"/>
              <a:ext cx="950143" cy="203079"/>
              <a:chOff x="9995979" y="3441160"/>
              <a:chExt cx="950072" cy="205090"/>
            </a:xfrm>
          </xdr:grpSpPr>
          <xdr:grpSp>
            <xdr:nvGrpSpPr>
              <xdr:cNvPr id="121530" name="Groupe 92"/>
              <xdr:cNvGrpSpPr>
                <a:grpSpLocks/>
              </xdr:cNvGrpSpPr>
            </xdr:nvGrpSpPr>
            <xdr:grpSpPr bwMode="auto">
              <a:xfrm>
                <a:off x="9995979" y="3555446"/>
                <a:ext cx="950072" cy="90804"/>
                <a:chOff x="9995979" y="3555459"/>
                <a:chExt cx="950072" cy="90791"/>
              </a:xfrm>
            </xdr:grpSpPr>
            <xdr:cxnSp macro="">
              <xdr:nvCxnSpPr>
                <xdr:cNvPr id="74" name="Connecteur droit 73"/>
                <xdr:cNvCxnSpPr/>
              </xdr:nvCxnSpPr>
              <xdr:spPr>
                <a:xfrm rot="5400000">
                  <a:off x="10878596" y="3588348"/>
                  <a:ext cx="93582" cy="33298"/>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75" name="Connecteur droit 74"/>
                <xdr:cNvCxnSpPr/>
              </xdr:nvCxnSpPr>
              <xdr:spPr>
                <a:xfrm rot="5400000">
                  <a:off x="9968665" y="3588348"/>
                  <a:ext cx="93582" cy="33298"/>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86" name="Connecteur droit 85"/>
                <xdr:cNvCxnSpPr/>
              </xdr:nvCxnSpPr>
              <xdr:spPr>
                <a:xfrm>
                  <a:off x="10009755" y="3611681"/>
                  <a:ext cx="910169" cy="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122" name="ZoneTexte 121"/>
              <xdr:cNvSpPr txBox="1"/>
            </xdr:nvSpPr>
            <xdr:spPr>
              <a:xfrm>
                <a:off x="10442513" y="3438033"/>
                <a:ext cx="110921" cy="17371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t"/>
              <a:lstStyle/>
              <a:p>
                <a:pPr algn="l" rtl="0">
                  <a:defRPr sz="1000"/>
                </a:pPr>
                <a:r>
                  <a:rPr lang="fr-FR" sz="1100" b="0" i="0" strike="noStrike">
                    <a:solidFill>
                      <a:srgbClr val="000000"/>
                    </a:solidFill>
                    <a:latin typeface="Arial"/>
                    <a:ea typeface="Arial"/>
                    <a:cs typeface="Arial"/>
                  </a:rPr>
                  <a:t>d</a:t>
                </a:r>
              </a:p>
            </xdr:txBody>
          </xdr:sp>
        </xdr:grpSp>
        <xdr:grpSp>
          <xdr:nvGrpSpPr>
            <xdr:cNvPr id="121515" name="Groupe 132"/>
            <xdr:cNvGrpSpPr>
              <a:grpSpLocks/>
            </xdr:cNvGrpSpPr>
          </xdr:nvGrpSpPr>
          <xdr:grpSpPr bwMode="auto">
            <a:xfrm>
              <a:off x="9688911" y="3806528"/>
              <a:ext cx="1262653" cy="207677"/>
              <a:chOff x="9686315" y="3808379"/>
              <a:chExt cx="1262978" cy="209955"/>
            </a:xfrm>
          </xdr:grpSpPr>
          <xdr:grpSp>
            <xdr:nvGrpSpPr>
              <xdr:cNvPr id="121525" name="Groupe 93"/>
              <xdr:cNvGrpSpPr>
                <a:grpSpLocks/>
              </xdr:cNvGrpSpPr>
            </xdr:nvGrpSpPr>
            <xdr:grpSpPr bwMode="auto">
              <a:xfrm>
                <a:off x="9686315" y="3926741"/>
                <a:ext cx="1262978" cy="91593"/>
                <a:chOff x="9686315" y="3926732"/>
                <a:chExt cx="1262978" cy="91602"/>
              </a:xfrm>
            </xdr:grpSpPr>
            <xdr:cxnSp macro="">
              <xdr:nvCxnSpPr>
                <xdr:cNvPr id="76" name="Connecteur droit 75"/>
                <xdr:cNvCxnSpPr/>
              </xdr:nvCxnSpPr>
              <xdr:spPr>
                <a:xfrm rot="5400000">
                  <a:off x="9612432" y="3925725"/>
                  <a:ext cx="173659" cy="22191"/>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77" name="Connecteur droit 76"/>
                <xdr:cNvCxnSpPr/>
              </xdr:nvCxnSpPr>
              <xdr:spPr>
                <a:xfrm rot="5400000">
                  <a:off x="10855201" y="3925725"/>
                  <a:ext cx="173659" cy="22191"/>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88" name="Connecteur droit 87"/>
                <xdr:cNvCxnSpPr/>
              </xdr:nvCxnSpPr>
              <xdr:spPr>
                <a:xfrm>
                  <a:off x="9687894" y="3890069"/>
                  <a:ext cx="1254453" cy="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123" name="ZoneTexte 122"/>
              <xdr:cNvSpPr txBox="1"/>
            </xdr:nvSpPr>
            <xdr:spPr>
              <a:xfrm>
                <a:off x="10298228" y="3809901"/>
                <a:ext cx="99775" cy="1603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t"/>
              <a:lstStyle/>
              <a:p>
                <a:pPr algn="l" rtl="0">
                  <a:defRPr sz="1000"/>
                </a:pPr>
                <a:r>
                  <a:rPr lang="fr-FR" sz="1100" b="0" i="0" strike="noStrike">
                    <a:solidFill>
                      <a:srgbClr val="000000"/>
                    </a:solidFill>
                    <a:latin typeface="Arial"/>
                    <a:ea typeface="Arial"/>
                    <a:cs typeface="Arial"/>
                  </a:rPr>
                  <a:t>D</a:t>
                </a:r>
              </a:p>
            </xdr:txBody>
          </xdr:sp>
        </xdr:grpSp>
        <xdr:grpSp>
          <xdr:nvGrpSpPr>
            <xdr:cNvPr id="121516" name="Groupe 128"/>
            <xdr:cNvGrpSpPr>
              <a:grpSpLocks/>
            </xdr:cNvGrpSpPr>
          </xdr:nvGrpSpPr>
          <xdr:grpSpPr bwMode="auto">
            <a:xfrm>
              <a:off x="9993013" y="1625537"/>
              <a:ext cx="589986" cy="206911"/>
              <a:chOff x="9991117" y="1623708"/>
              <a:chExt cx="590148" cy="206712"/>
            </a:xfrm>
          </xdr:grpSpPr>
          <xdr:grpSp>
            <xdr:nvGrpSpPr>
              <xdr:cNvPr id="121520" name="Groupe 89"/>
              <xdr:cNvGrpSpPr>
                <a:grpSpLocks/>
              </xdr:cNvGrpSpPr>
            </xdr:nvGrpSpPr>
            <xdr:grpSpPr bwMode="auto">
              <a:xfrm>
                <a:off x="9991117" y="1738795"/>
                <a:ext cx="590148" cy="91625"/>
                <a:chOff x="9991117" y="1738819"/>
                <a:chExt cx="590148" cy="91601"/>
              </a:xfrm>
            </xdr:grpSpPr>
            <xdr:cxnSp macro="">
              <xdr:nvCxnSpPr>
                <xdr:cNvPr id="66" name="Connecteur droit 65"/>
                <xdr:cNvCxnSpPr/>
              </xdr:nvCxnSpPr>
              <xdr:spPr>
                <a:xfrm rot="5400000">
                  <a:off x="9952463" y="1766941"/>
                  <a:ext cx="92506" cy="2219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69" name="Connecteur droit 68"/>
                <xdr:cNvCxnSpPr/>
              </xdr:nvCxnSpPr>
              <xdr:spPr>
                <a:xfrm rot="5400000">
                  <a:off x="10512808" y="1761399"/>
                  <a:ext cx="92506" cy="33297"/>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78" name="Connecteur droit 77"/>
                <xdr:cNvCxnSpPr/>
              </xdr:nvCxnSpPr>
              <xdr:spPr>
                <a:xfrm flipV="1">
                  <a:off x="10009707" y="1771452"/>
                  <a:ext cx="555034" cy="13213"/>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128" name="ZoneTexte 127"/>
              <xdr:cNvSpPr txBox="1"/>
            </xdr:nvSpPr>
            <xdr:spPr>
              <a:xfrm>
                <a:off x="10242815" y="1626137"/>
                <a:ext cx="99883" cy="145319"/>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t"/>
              <a:lstStyle/>
              <a:p>
                <a:pPr algn="l" rtl="0">
                  <a:defRPr sz="1000"/>
                </a:pPr>
                <a:r>
                  <a:rPr lang="fr-FR" sz="1100" b="0" i="0" strike="noStrike">
                    <a:solidFill>
                      <a:srgbClr val="000000"/>
                    </a:solidFill>
                    <a:latin typeface="Arial"/>
                    <a:ea typeface="Arial"/>
                    <a:cs typeface="Arial"/>
                  </a:rPr>
                  <a:t>b</a:t>
                </a:r>
              </a:p>
            </xdr:txBody>
          </xdr:sp>
        </xdr:grpSp>
        <xdr:grpSp>
          <xdr:nvGrpSpPr>
            <xdr:cNvPr id="121517" name="Groupe 148"/>
            <xdr:cNvGrpSpPr>
              <a:grpSpLocks/>
            </xdr:cNvGrpSpPr>
          </xdr:nvGrpSpPr>
          <xdr:grpSpPr bwMode="auto">
            <a:xfrm>
              <a:off x="10545161" y="2421760"/>
              <a:ext cx="67267" cy="72036"/>
              <a:chOff x="10354805" y="2408695"/>
              <a:chExt cx="67807" cy="71034"/>
            </a:xfrm>
          </xdr:grpSpPr>
          <xdr:cxnSp macro="">
            <xdr:nvCxnSpPr>
              <xdr:cNvPr id="141" name="Connecteur droit 140"/>
              <xdr:cNvCxnSpPr/>
            </xdr:nvCxnSpPr>
            <xdr:spPr>
              <a:xfrm>
                <a:off x="10354805" y="2446592"/>
                <a:ext cx="66603" cy="0"/>
              </a:xfrm>
              <a:prstGeom prst="line">
                <a:avLst/>
              </a:prstGeom>
              <a:ln w="1270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45" name="Connecteur droit 144"/>
              <xdr:cNvCxnSpPr/>
            </xdr:nvCxnSpPr>
            <xdr:spPr>
              <a:xfrm rot="5400000" flipH="1" flipV="1">
                <a:off x="10349212" y="2446592"/>
                <a:ext cx="77775" cy="0"/>
              </a:xfrm>
              <a:prstGeom prst="line">
                <a:avLst/>
              </a:prstGeom>
              <a:ln w="1270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0</xdr:col>
      <xdr:colOff>9525</xdr:colOff>
      <xdr:row>28</xdr:row>
      <xdr:rowOff>47625</xdr:rowOff>
    </xdr:from>
    <xdr:to>
      <xdr:col>3</xdr:col>
      <xdr:colOff>1295400</xdr:colOff>
      <xdr:row>46</xdr:row>
      <xdr:rowOff>0</xdr:rowOff>
    </xdr:to>
    <xdr:graphicFrame macro="">
      <xdr:nvGraphicFramePr>
        <xdr:cNvPr id="121499" name="Graphique 154"/>
        <xdr:cNvGraphicFramePr/>
      </xdr:nvGraphicFramePr>
      <xdr:xfrm>
        <a:off x="9525" y="6286500"/>
        <a:ext cx="3543300" cy="3667125"/>
      </xdr:xfrm>
      <a:graphic>
        <a:graphicData uri="http://schemas.openxmlformats.org/drawingml/2006/chart">
          <c:chart xmlns:c="http://schemas.openxmlformats.org/drawingml/2006/chart" r:id="rId1"/>
        </a:graphicData>
      </a:graphic>
    </xdr:graphicFrame>
    <xdr:clientData/>
  </xdr:twoCellAnchor>
  <xdr:twoCellAnchor>
    <xdr:from>
      <xdr:col>0</xdr:col>
      <xdr:colOff>819150</xdr:colOff>
      <xdr:row>39</xdr:row>
      <xdr:rowOff>95250</xdr:rowOff>
    </xdr:from>
    <xdr:to>
      <xdr:col>1</xdr:col>
      <xdr:colOff>47625</xdr:colOff>
      <xdr:row>40</xdr:row>
      <xdr:rowOff>152400</xdr:rowOff>
    </xdr:to>
    <xdr:sp macro="" textlink="">
      <xdr:nvSpPr>
        <xdr:cNvPr id="156" name="ZoneTexte 155"/>
        <xdr:cNvSpPr txBox="1"/>
      </xdr:nvSpPr>
      <xdr:spPr>
        <a:xfrm>
          <a:off x="819150" y="8439150"/>
          <a:ext cx="504825"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rtl="0">
            <a:defRPr sz="1000"/>
          </a:pPr>
          <a:r>
            <a:rPr lang="fr-FR" sz="1100" b="0" i="0" strike="noStrike">
              <a:solidFill>
                <a:srgbClr val="000000"/>
              </a:solidFill>
              <a:latin typeface="Calibri"/>
              <a:ea typeface="Calibri"/>
              <a:cs typeface="Calibri"/>
            </a:rPr>
            <a:t>CAT  U</a:t>
          </a:r>
        </a:p>
      </xdr:txBody>
    </xdr:sp>
    <xdr:clientData/>
  </xdr:twoCellAnchor>
  <xdr:twoCellAnchor>
    <xdr:from>
      <xdr:col>2</xdr:col>
      <xdr:colOff>762000</xdr:colOff>
      <xdr:row>39</xdr:row>
      <xdr:rowOff>114300</xdr:rowOff>
    </xdr:from>
    <xdr:to>
      <xdr:col>3</xdr:col>
      <xdr:colOff>628650</xdr:colOff>
      <xdr:row>41</xdr:row>
      <xdr:rowOff>19050</xdr:rowOff>
    </xdr:to>
    <xdr:sp macro="" textlink="">
      <xdr:nvSpPr>
        <xdr:cNvPr id="157" name="ZoneTexte 156"/>
        <xdr:cNvSpPr txBox="1"/>
      </xdr:nvSpPr>
      <xdr:spPr>
        <a:xfrm>
          <a:off x="2257425" y="8458200"/>
          <a:ext cx="628650" cy="2857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rtl="0">
            <a:defRPr sz="1000"/>
          </a:pPr>
          <a:r>
            <a:rPr lang="fr-FR" sz="1100" b="0" i="0" strike="noStrike">
              <a:solidFill>
                <a:srgbClr val="000000"/>
              </a:solidFill>
              <a:latin typeface="Calibri"/>
              <a:ea typeface="Calibri"/>
              <a:cs typeface="Calibri"/>
            </a:rPr>
            <a:t>CAT  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1409700</xdr:colOff>
      <xdr:row>36</xdr:row>
      <xdr:rowOff>0</xdr:rowOff>
    </xdr:from>
    <xdr:ext cx="2857500" cy="257175"/>
    <xdr:sp macro="" textlink="">
      <xdr:nvSpPr>
        <xdr:cNvPr id="3" name="ZoneTexte 2"/>
        <xdr:cNvSpPr txBox="1"/>
      </xdr:nvSpPr>
      <xdr:spPr>
        <a:xfrm>
          <a:off x="1704975" y="6858000"/>
          <a:ext cx="28575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square" rtlCol="0" anchor="t">
          <a:noAutofit/>
        </a:bodyPr>
        <a:lstStyle/>
        <a:p>
          <a:pPr algn="l" rtl="0">
            <a:defRPr sz="1000"/>
          </a:pPr>
          <a:r>
            <a:rPr lang="fr-FR" sz="1200" b="1" i="0" strike="noStrike">
              <a:solidFill>
                <a:srgbClr val="000000"/>
              </a:solidFill>
              <a:latin typeface="Calibri"/>
              <a:ea typeface="Calibri"/>
              <a:cs typeface="Calibri"/>
            </a:rPr>
            <a:t>DISTANCE  D'ATTERRISSAGE  -  EN  METRES</a:t>
          </a:r>
        </a:p>
      </xdr:txBody>
    </xdr:sp>
    <xdr:clientData/>
  </xdr:oneCellAnchor>
  <xdr:twoCellAnchor>
    <xdr:from>
      <xdr:col>0</xdr:col>
      <xdr:colOff>180975</xdr:colOff>
      <xdr:row>12</xdr:row>
      <xdr:rowOff>161925</xdr:rowOff>
    </xdr:from>
    <xdr:to>
      <xdr:col>0</xdr:col>
      <xdr:colOff>295275</xdr:colOff>
      <xdr:row>25</xdr:row>
      <xdr:rowOff>76200</xdr:rowOff>
    </xdr:to>
    <xdr:sp macro="" textlink="">
      <xdr:nvSpPr>
        <xdr:cNvPr id="7362" name="WordArt 22"/>
        <xdr:cNvSpPr>
          <a:spLocks noChangeArrowheads="1" noChangeShapeType="1" noTextEdit="1"/>
        </xdr:cNvSpPr>
      </xdr:nvSpPr>
      <xdr:spPr bwMode="auto">
        <a:xfrm rot="-5400000">
          <a:off x="180975" y="2447925"/>
          <a:ext cx="114300" cy="2390775"/>
        </a:xfrm>
        <a:prstGeom prst="rect">
          <a:avLst/>
        </a:prstGeom>
        <a:ln>
          <a:noFill/>
        </a:ln>
      </xdr:spPr>
      <xdr:txBody>
        <a:bodyPr vertOverflow="clip" wrap="none" lIns="91440" tIns="45720" rIns="91440" bIns="45720" fromWordArt="1" anchor="t" upright="1">
          <a:prstTxWarp prst="textPlain">
            <a:avLst>
              <a:gd name="adj" fmla="val 50000"/>
            </a:avLst>
          </a:prstTxWarp>
        </a:bodyPr>
        <a:lstStyle/>
        <a:p>
          <a:pPr algn="ctr" rtl="0"/>
          <a:r>
            <a:rPr lang="fr-FR" sz="1200" b="1" u="sng" strike="sngStrike" kern="10" cap="small" spc="0">
              <a:ln w="9525">
                <a:noFill/>
                <a:round/>
                <a:headEnd/>
                <a:tailEnd/>
              </a:ln>
              <a:solidFill>
                <a:srgbClr val="000000"/>
              </a:solidFill>
              <a:latin typeface="Arial"/>
              <a:ea typeface="Arial"/>
              <a:cs typeface="Arial"/>
            </a:rPr>
            <a:t>ALTITUDE   DENSITE  EN  PIEDS</a:t>
          </a:r>
        </a:p>
      </xdr:txBody>
    </xdr:sp>
    <xdr:clientData/>
  </xdr:twoCellAnchor>
  <xdr:twoCellAnchor>
    <xdr:from>
      <xdr:col>1</xdr:col>
      <xdr:colOff>9525</xdr:colOff>
      <xdr:row>5</xdr:row>
      <xdr:rowOff>85725</xdr:rowOff>
    </xdr:from>
    <xdr:to>
      <xdr:col>6</xdr:col>
      <xdr:colOff>942975</xdr:colOff>
      <xdr:row>36</xdr:row>
      <xdr:rowOff>9525</xdr:rowOff>
    </xdr:to>
    <xdr:graphicFrame macro="">
      <xdr:nvGraphicFramePr>
        <xdr:cNvPr id="7363" name="Graphique 4"/>
        <xdr:cNvGraphicFramePr/>
      </xdr:nvGraphicFramePr>
      <xdr:xfrm>
        <a:off x="304800" y="1038225"/>
        <a:ext cx="5476875" cy="5829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1409700</xdr:colOff>
      <xdr:row>36</xdr:row>
      <xdr:rowOff>0</xdr:rowOff>
    </xdr:from>
    <xdr:ext cx="2857500" cy="257175"/>
    <xdr:sp macro="" textlink="">
      <xdr:nvSpPr>
        <xdr:cNvPr id="2" name="ZoneTexte 1"/>
        <xdr:cNvSpPr txBox="1"/>
      </xdr:nvSpPr>
      <xdr:spPr>
        <a:xfrm>
          <a:off x="1704975" y="6858000"/>
          <a:ext cx="28575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square" rtlCol="0" anchor="t">
          <a:noAutofit/>
        </a:bodyPr>
        <a:lstStyle/>
        <a:p>
          <a:pPr algn="l" rtl="0">
            <a:defRPr sz="1000"/>
          </a:pPr>
          <a:r>
            <a:rPr lang="fr-FR" sz="1200" b="1" i="0" strike="noStrike">
              <a:solidFill>
                <a:srgbClr val="000000"/>
              </a:solidFill>
              <a:latin typeface="Calibri"/>
              <a:ea typeface="Calibri"/>
              <a:cs typeface="Calibri"/>
            </a:rPr>
            <a:t>DISTANCE  D'ATTERRISSAGE  -  EN  METRES</a:t>
          </a:r>
        </a:p>
      </xdr:txBody>
    </xdr:sp>
    <xdr:clientData/>
  </xdr:oneCellAnchor>
  <xdr:twoCellAnchor>
    <xdr:from>
      <xdr:col>1</xdr:col>
      <xdr:colOff>9525</xdr:colOff>
      <xdr:row>5</xdr:row>
      <xdr:rowOff>85725</xdr:rowOff>
    </xdr:from>
    <xdr:to>
      <xdr:col>6</xdr:col>
      <xdr:colOff>942975</xdr:colOff>
      <xdr:row>36</xdr:row>
      <xdr:rowOff>9525</xdr:rowOff>
    </xdr:to>
    <xdr:graphicFrame macro="">
      <xdr:nvGraphicFramePr>
        <xdr:cNvPr id="122912" name="Graphique 4"/>
        <xdr:cNvGraphicFramePr/>
      </xdr:nvGraphicFramePr>
      <xdr:xfrm>
        <a:off x="304800" y="1038225"/>
        <a:ext cx="5476875" cy="582930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11</xdr:row>
      <xdr:rowOff>9525</xdr:rowOff>
    </xdr:from>
    <xdr:to>
      <xdr:col>0</xdr:col>
      <xdr:colOff>295275</xdr:colOff>
      <xdr:row>23</xdr:row>
      <xdr:rowOff>114300</xdr:rowOff>
    </xdr:to>
    <xdr:sp macro="" textlink="">
      <xdr:nvSpPr>
        <xdr:cNvPr id="122913" name="WordArt 22"/>
        <xdr:cNvSpPr>
          <a:spLocks noChangeArrowheads="1" noChangeShapeType="1" noTextEdit="1"/>
        </xdr:cNvSpPr>
      </xdr:nvSpPr>
      <xdr:spPr bwMode="auto">
        <a:xfrm rot="-5400000">
          <a:off x="180975" y="2105025"/>
          <a:ext cx="114300" cy="2390775"/>
        </a:xfrm>
        <a:prstGeom prst="rect">
          <a:avLst/>
        </a:prstGeom>
        <a:ln>
          <a:noFill/>
        </a:ln>
      </xdr:spPr>
      <xdr:txBody>
        <a:bodyPr vertOverflow="clip" wrap="none" lIns="91440" tIns="45720" rIns="91440" bIns="45720" fromWordArt="1" anchor="t" upright="1">
          <a:prstTxWarp prst="textPlain">
            <a:avLst>
              <a:gd name="adj" fmla="val 50000"/>
            </a:avLst>
          </a:prstTxWarp>
        </a:bodyPr>
        <a:lstStyle/>
        <a:p>
          <a:pPr algn="ctr" rtl="0"/>
          <a:r>
            <a:rPr lang="fr-FR" sz="1200" b="1" u="sng" strike="sngStrike" kern="10" cap="small" spc="0">
              <a:ln w="9525">
                <a:noFill/>
                <a:round/>
                <a:headEnd/>
                <a:tailEnd/>
              </a:ln>
              <a:solidFill>
                <a:srgbClr val="000000"/>
              </a:solidFill>
              <a:latin typeface="Arial"/>
              <a:ea typeface="Arial"/>
              <a:cs typeface="Arial"/>
            </a:rPr>
            <a:t>ALTITUDE   DENSITE  EN  PIEDS</a:t>
          </a:r>
        </a:p>
      </xdr:txBody>
    </xdr:sp>
    <xdr:clientData/>
  </xdr:twoCellAnchor>
  <xdr:twoCellAnchor>
    <xdr:from>
      <xdr:col>5</xdr:col>
      <xdr:colOff>85725</xdr:colOff>
      <xdr:row>12</xdr:row>
      <xdr:rowOff>38100</xdr:rowOff>
    </xdr:from>
    <xdr:to>
      <xdr:col>5</xdr:col>
      <xdr:colOff>200025</xdr:colOff>
      <xdr:row>30</xdr:row>
      <xdr:rowOff>85725</xdr:rowOff>
    </xdr:to>
    <xdr:sp macro="" textlink="">
      <xdr:nvSpPr>
        <xdr:cNvPr id="122914" name="WordArt 34"/>
        <xdr:cNvSpPr>
          <a:spLocks noChangeArrowheads="1" noChangeShapeType="1" noTextEdit="1"/>
        </xdr:cNvSpPr>
      </xdr:nvSpPr>
      <xdr:spPr bwMode="auto">
        <a:xfrm rot="16680000">
          <a:off x="4229100" y="2324100"/>
          <a:ext cx="114300" cy="3476625"/>
        </a:xfrm>
        <a:prstGeom prst="rect">
          <a:avLst/>
        </a:prstGeom>
        <a:ln>
          <a:noFill/>
        </a:ln>
      </xdr:spPr>
      <xdr:txBody>
        <a:bodyPr wrap="none" fromWordArt="1">
          <a:prstTxWarp prst="textPlain">
            <a:avLst>
              <a:gd name="adj" fmla="val 50000"/>
            </a:avLst>
          </a:prstTxWarp>
        </a:bodyPr>
        <a:lstStyle/>
        <a:p>
          <a:pPr algn="ctr" rtl="0"/>
          <a:r>
            <a:rPr lang="fr-FR" sz="1200" b="1" kern="10" spc="0">
              <a:ln w="9525">
                <a:noFill/>
                <a:round/>
                <a:headEnd/>
                <a:tailEnd/>
              </a:ln>
              <a:solidFill>
                <a:srgbClr val="339966"/>
              </a:solidFill>
              <a:effectLst/>
              <a:latin typeface="Arial"/>
              <a:ea typeface="Arial"/>
              <a:cs typeface="Arial"/>
            </a:rPr>
            <a:t>TOTAL DISTANCE OVER 50 FT OBSTACLE</a:t>
          </a:r>
        </a:p>
      </xdr:txBody>
    </xdr:sp>
    <xdr:clientData/>
  </xdr:twoCellAnchor>
  <xdr:twoCellAnchor>
    <xdr:from>
      <xdr:col>1</xdr:col>
      <xdr:colOff>1447800</xdr:colOff>
      <xdr:row>16</xdr:row>
      <xdr:rowOff>114300</xdr:rowOff>
    </xdr:from>
    <xdr:to>
      <xdr:col>1</xdr:col>
      <xdr:colOff>1562100</xdr:colOff>
      <xdr:row>24</xdr:row>
      <xdr:rowOff>66675</xdr:rowOff>
    </xdr:to>
    <xdr:sp macro="" textlink="">
      <xdr:nvSpPr>
        <xdr:cNvPr id="122916" name="WordArt 36"/>
        <xdr:cNvSpPr>
          <a:spLocks noChangeArrowheads="1" noChangeShapeType="1" noTextEdit="1"/>
        </xdr:cNvSpPr>
      </xdr:nvSpPr>
      <xdr:spPr bwMode="auto">
        <a:xfrm rot="16560000">
          <a:off x="1743075" y="3162300"/>
          <a:ext cx="114300" cy="1476375"/>
        </a:xfrm>
        <a:prstGeom prst="rect">
          <a:avLst/>
        </a:prstGeom>
        <a:ln>
          <a:noFill/>
        </a:ln>
      </xdr:spPr>
      <xdr:txBody>
        <a:bodyPr wrap="none" fromWordArt="1">
          <a:prstTxWarp prst="textPlain">
            <a:avLst>
              <a:gd name="adj" fmla="val 50000"/>
            </a:avLst>
          </a:prstTxWarp>
        </a:bodyPr>
        <a:lstStyle/>
        <a:p>
          <a:pPr algn="ctr" rtl="0"/>
          <a:r>
            <a:rPr lang="fr-FR" sz="1200" b="1" kern="10" spc="0">
              <a:ln w="9525">
                <a:noFill/>
                <a:round/>
                <a:headEnd/>
                <a:tailEnd/>
              </a:ln>
              <a:solidFill>
                <a:srgbClr val="3366FF"/>
              </a:solidFill>
              <a:effectLst/>
              <a:latin typeface="Arial"/>
              <a:ea typeface="Arial"/>
              <a:cs typeface="Arial"/>
            </a:rPr>
            <a:t>GROUND ROLLOUT</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46"/>
  <sheetViews>
    <sheetView showGridLines="0" showRowColHeaders="0" workbookViewId="0" topLeftCell="A2">
      <selection activeCell="A14" sqref="A14:B16"/>
    </sheetView>
  </sheetViews>
  <sheetFormatPr defaultColWidth="11.421875" defaultRowHeight="15"/>
  <cols>
    <col min="1" max="1" width="18.7109375" style="0" customWidth="1"/>
    <col min="2" max="2" width="143.8515625" style="0" customWidth="1"/>
  </cols>
  <sheetData>
    <row r="1" spans="1:2" ht="15" customHeight="1">
      <c r="A1" s="30" t="s">
        <v>69</v>
      </c>
      <c r="B1" s="30"/>
    </row>
    <row r="2" spans="1:2" ht="15" customHeight="1">
      <c r="A2" s="30"/>
      <c r="B2" s="30"/>
    </row>
    <row r="3" spans="1:2" ht="15" customHeight="1">
      <c r="A3" s="30"/>
      <c r="B3" s="30"/>
    </row>
    <row r="4" spans="1:2" ht="15" customHeight="1">
      <c r="A4" s="30"/>
      <c r="B4" s="30"/>
    </row>
    <row r="5" spans="1:2" ht="15" customHeight="1">
      <c r="A5" s="30"/>
      <c r="B5" s="30"/>
    </row>
    <row r="6" spans="1:2" ht="15" customHeight="1">
      <c r="A6" s="30"/>
      <c r="B6" s="30"/>
    </row>
    <row r="7" spans="1:2" ht="15" customHeight="1">
      <c r="A7" s="30"/>
      <c r="B7" s="30"/>
    </row>
    <row r="8" spans="1:2" ht="15" customHeight="1">
      <c r="A8" s="30"/>
      <c r="B8" s="30"/>
    </row>
    <row r="9" spans="1:2" ht="15" customHeight="1">
      <c r="A9" s="30"/>
      <c r="B9" s="30"/>
    </row>
    <row r="10" spans="1:2" ht="15" customHeight="1">
      <c r="A10" s="30"/>
      <c r="B10" s="30"/>
    </row>
    <row r="11" spans="1:2" ht="15" customHeight="1">
      <c r="A11" s="30"/>
      <c r="B11" s="30"/>
    </row>
    <row r="12" spans="1:2" ht="15" customHeight="1">
      <c r="A12" s="30"/>
      <c r="B12" s="30"/>
    </row>
    <row r="13" spans="1:2" ht="15" customHeight="1">
      <c r="A13" s="30"/>
      <c r="B13" s="30"/>
    </row>
    <row r="14" spans="1:2" ht="15" customHeight="1">
      <c r="A14" s="31" t="s">
        <v>70</v>
      </c>
      <c r="B14" s="32"/>
    </row>
    <row r="15" spans="1:2" ht="15">
      <c r="A15" s="32"/>
      <c r="B15" s="32"/>
    </row>
    <row r="16" spans="1:2" ht="47.25" customHeight="1">
      <c r="A16" s="32"/>
      <c r="B16" s="32"/>
    </row>
    <row r="17" spans="1:2" ht="10.5" customHeight="1">
      <c r="A17" s="33" t="s">
        <v>64</v>
      </c>
      <c r="B17" s="33"/>
    </row>
    <row r="18" spans="1:2" ht="4.5" customHeight="1">
      <c r="A18" s="33"/>
      <c r="B18" s="33"/>
    </row>
    <row r="19" spans="1:2" ht="15.75" customHeight="1">
      <c r="A19" s="33"/>
      <c r="B19" s="33"/>
    </row>
    <row r="20" spans="1:2" ht="24.75" customHeight="1">
      <c r="A20" s="15" t="s">
        <v>65</v>
      </c>
      <c r="B20" t="s">
        <v>66</v>
      </c>
    </row>
    <row r="21" spans="1:2" ht="42">
      <c r="A21" s="25" t="s">
        <v>67</v>
      </c>
      <c r="B21" s="24" t="s">
        <v>93</v>
      </c>
    </row>
    <row r="22" spans="1:2" ht="49.5" customHeight="1">
      <c r="A22" s="25" t="s">
        <v>68</v>
      </c>
      <c r="B22" s="26" t="s">
        <v>0</v>
      </c>
    </row>
    <row r="23" ht="15">
      <c r="A23" s="14"/>
    </row>
    <row r="24" ht="15">
      <c r="A24" s="14"/>
    </row>
    <row r="25" ht="15">
      <c r="A25" s="14"/>
    </row>
    <row r="26" ht="15">
      <c r="A26" s="14"/>
    </row>
    <row r="27" ht="15">
      <c r="A27" s="14"/>
    </row>
    <row r="28" ht="15">
      <c r="A28" s="14"/>
    </row>
    <row r="29" ht="15">
      <c r="A29" s="14"/>
    </row>
    <row r="30" ht="15">
      <c r="A30" s="14"/>
    </row>
    <row r="31" ht="15">
      <c r="A31" s="14"/>
    </row>
    <row r="32" ht="15">
      <c r="A32" s="14"/>
    </row>
    <row r="33" ht="15">
      <c r="A33" s="14"/>
    </row>
    <row r="34" ht="15">
      <c r="A34" s="14"/>
    </row>
    <row r="35" ht="15">
      <c r="A35" s="14"/>
    </row>
    <row r="36" ht="15">
      <c r="A36" s="14"/>
    </row>
    <row r="37" ht="15">
      <c r="A37" s="14"/>
    </row>
    <row r="38" ht="15">
      <c r="A38" s="14"/>
    </row>
    <row r="39" ht="15">
      <c r="A39" s="14"/>
    </row>
    <row r="40" ht="15">
      <c r="A40" s="14"/>
    </row>
    <row r="41" ht="15">
      <c r="A41" s="14"/>
    </row>
    <row r="42" ht="15">
      <c r="A42" s="14"/>
    </row>
    <row r="43" ht="15">
      <c r="A43" s="14"/>
    </row>
    <row r="44" ht="15">
      <c r="A44" s="14"/>
    </row>
    <row r="45" ht="15">
      <c r="A45" s="14"/>
    </row>
    <row r="46" ht="15">
      <c r="A46" s="14"/>
    </row>
  </sheetData>
  <sheetProtection sheet="1" objects="1" scenarios="1"/>
  <mergeCells count="3">
    <mergeCell ref="A1:B13"/>
    <mergeCell ref="A14:B16"/>
    <mergeCell ref="A17:B1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47"/>
  <sheetViews>
    <sheetView showGridLines="0" showRowColHeaders="0" tabSelected="1" zoomScale="85" zoomScaleNormal="85" workbookViewId="0" topLeftCell="A4">
      <selection activeCell="G36" sqref="G36"/>
    </sheetView>
  </sheetViews>
  <sheetFormatPr defaultColWidth="11.57421875" defaultRowHeight="15"/>
  <cols>
    <col min="1" max="1" width="19.140625" style="1" customWidth="1"/>
    <col min="2" max="2" width="3.28125" style="1" customWidth="1"/>
    <col min="3" max="3" width="11.421875" style="1" customWidth="1"/>
    <col min="4" max="4" width="19.421875" style="1" customWidth="1"/>
    <col min="5" max="5" width="7.28125" style="1" customWidth="1"/>
    <col min="6" max="6" width="12.421875" style="1" customWidth="1"/>
    <col min="7" max="7" width="11.421875" style="1" customWidth="1"/>
    <col min="8" max="8" width="2.8515625" style="1" customWidth="1"/>
    <col min="9" max="9" width="8.421875" style="1" customWidth="1"/>
    <col min="10" max="10" width="11.00390625" style="1" customWidth="1"/>
    <col min="11" max="16384" width="11.421875" style="1" customWidth="1"/>
  </cols>
  <sheetData>
    <row r="1" spans="1:10" ht="29.25" customHeight="1">
      <c r="A1" s="38" t="s">
        <v>56</v>
      </c>
      <c r="B1" s="39"/>
      <c r="C1" s="44" t="s">
        <v>6</v>
      </c>
      <c r="D1" s="45"/>
      <c r="E1" s="46" t="s">
        <v>14</v>
      </c>
      <c r="F1" s="47"/>
      <c r="G1" s="47"/>
      <c r="H1" s="47"/>
      <c r="I1" s="47"/>
      <c r="J1" s="48"/>
    </row>
    <row r="2" spans="1:10" ht="29.25" customHeight="1">
      <c r="A2" s="40"/>
      <c r="B2" s="41"/>
      <c r="C2" s="34" t="s">
        <v>15</v>
      </c>
      <c r="D2" s="35"/>
      <c r="E2" s="49" t="s">
        <v>5</v>
      </c>
      <c r="F2" s="50"/>
      <c r="G2" s="50"/>
      <c r="H2" s="50"/>
      <c r="I2" s="50"/>
      <c r="J2" s="51"/>
    </row>
    <row r="3" spans="1:10" ht="29.25" customHeight="1">
      <c r="A3" s="42"/>
      <c r="B3" s="43"/>
      <c r="C3" s="69" t="s">
        <v>57</v>
      </c>
      <c r="D3" s="70"/>
      <c r="E3" s="68" t="s">
        <v>16</v>
      </c>
      <c r="F3" s="68"/>
      <c r="G3" s="68"/>
      <c r="H3" s="68"/>
      <c r="I3" s="66" t="s">
        <v>18</v>
      </c>
      <c r="J3" s="67"/>
    </row>
    <row r="4" spans="1:10" ht="16.5" customHeight="1">
      <c r="A4" s="53"/>
      <c r="B4" s="54"/>
      <c r="C4" s="54"/>
      <c r="D4" s="52"/>
      <c r="E4" s="52"/>
      <c r="F4" s="52"/>
      <c r="G4" s="52"/>
      <c r="H4" s="52"/>
      <c r="I4" s="73" t="s">
        <v>19</v>
      </c>
      <c r="J4" s="74"/>
    </row>
    <row r="5" spans="1:10" ht="24.75" customHeight="1">
      <c r="A5" s="36" t="s">
        <v>17</v>
      </c>
      <c r="B5" s="37"/>
      <c r="C5" s="37"/>
      <c r="D5" s="52"/>
      <c r="E5" s="52"/>
      <c r="F5" s="52"/>
      <c r="G5" s="52"/>
      <c r="H5" s="52"/>
      <c r="I5" s="57" t="s">
        <v>20</v>
      </c>
      <c r="J5" s="58"/>
    </row>
    <row r="6" spans="1:10" ht="25.5" customHeight="1">
      <c r="A6" s="71" t="s">
        <v>58</v>
      </c>
      <c r="B6" s="72"/>
      <c r="C6" s="72"/>
      <c r="D6" s="52"/>
      <c r="E6" s="52"/>
      <c r="F6" s="52"/>
      <c r="G6" s="52"/>
      <c r="H6" s="52"/>
      <c r="I6" s="57" t="s">
        <v>21</v>
      </c>
      <c r="J6" s="58"/>
    </row>
    <row r="7" spans="1:10" ht="20.25" customHeight="1">
      <c r="A7" s="55"/>
      <c r="B7" s="56"/>
      <c r="C7" s="56"/>
      <c r="D7" s="52"/>
      <c r="E7" s="52"/>
      <c r="F7" s="52"/>
      <c r="G7" s="52"/>
      <c r="H7" s="52"/>
      <c r="I7" s="81" t="s">
        <v>22</v>
      </c>
      <c r="J7" s="82"/>
    </row>
    <row r="8" spans="1:10" ht="15.75" customHeight="1">
      <c r="A8" s="59" t="s">
        <v>25</v>
      </c>
      <c r="B8" s="60"/>
      <c r="C8" s="39"/>
      <c r="D8" s="52"/>
      <c r="E8" s="52"/>
      <c r="F8" s="52"/>
      <c r="G8" s="52"/>
      <c r="H8" s="52"/>
      <c r="I8" s="77" t="s">
        <v>23</v>
      </c>
      <c r="J8" s="78"/>
    </row>
    <row r="9" spans="1:10" ht="15">
      <c r="A9" s="42"/>
      <c r="B9" s="61"/>
      <c r="C9" s="43"/>
      <c r="D9" s="52"/>
      <c r="E9" s="52"/>
      <c r="F9" s="52"/>
      <c r="G9" s="52"/>
      <c r="H9" s="52"/>
      <c r="I9" s="75" t="s">
        <v>59</v>
      </c>
      <c r="J9" s="76"/>
    </row>
    <row r="10" spans="1:10" ht="15">
      <c r="A10" s="62" t="s">
        <v>26</v>
      </c>
      <c r="B10" s="62">
        <v>247.5</v>
      </c>
      <c r="C10" s="62"/>
      <c r="D10" s="52"/>
      <c r="E10" s="52"/>
      <c r="F10" s="52"/>
      <c r="G10" s="52"/>
      <c r="H10" s="52"/>
      <c r="I10" s="75" t="s">
        <v>60</v>
      </c>
      <c r="J10" s="76"/>
    </row>
    <row r="11" spans="1:10" ht="15">
      <c r="A11" s="62"/>
      <c r="B11" s="62"/>
      <c r="C11" s="62"/>
      <c r="D11" s="52"/>
      <c r="E11" s="52"/>
      <c r="F11" s="52"/>
      <c r="G11" s="52"/>
      <c r="H11" s="52"/>
      <c r="I11" s="83" t="s">
        <v>61</v>
      </c>
      <c r="J11" s="84"/>
    </row>
    <row r="12" spans="1:10" ht="15">
      <c r="A12" s="62" t="s">
        <v>27</v>
      </c>
      <c r="B12" s="62">
        <v>244.5</v>
      </c>
      <c r="C12" s="62"/>
      <c r="D12" s="52"/>
      <c r="E12" s="52"/>
      <c r="F12" s="52"/>
      <c r="G12" s="52"/>
      <c r="H12" s="52"/>
      <c r="I12" s="79" t="s">
        <v>24</v>
      </c>
      <c r="J12" s="80"/>
    </row>
    <row r="13" spans="1:10" ht="15" customHeight="1">
      <c r="A13" s="62"/>
      <c r="B13" s="62"/>
      <c r="C13" s="62"/>
      <c r="D13" s="52"/>
      <c r="E13" s="52"/>
      <c r="F13" s="52"/>
      <c r="G13" s="52"/>
      <c r="H13" s="52"/>
      <c r="I13" s="81"/>
      <c r="J13" s="82"/>
    </row>
    <row r="14" spans="1:10" ht="15">
      <c r="A14" s="62" t="s">
        <v>28</v>
      </c>
      <c r="B14" s="62">
        <v>190</v>
      </c>
      <c r="C14" s="62"/>
      <c r="D14" s="52"/>
      <c r="E14" s="52"/>
      <c r="F14" s="52"/>
      <c r="G14" s="52"/>
      <c r="H14" s="52"/>
      <c r="I14" s="79" t="s">
        <v>7</v>
      </c>
      <c r="J14" s="80"/>
    </row>
    <row r="15" spans="1:10" ht="15" customHeight="1">
      <c r="A15" s="62"/>
      <c r="B15" s="62"/>
      <c r="C15" s="62"/>
      <c r="D15" s="52"/>
      <c r="E15" s="52"/>
      <c r="F15" s="52"/>
      <c r="G15" s="52"/>
      <c r="H15" s="52"/>
      <c r="I15" s="73"/>
      <c r="J15" s="74"/>
    </row>
    <row r="16" spans="1:10" ht="15">
      <c r="A16" s="62" t="s">
        <v>29</v>
      </c>
      <c r="B16" s="62">
        <f>B10+B12+B14</f>
        <v>682</v>
      </c>
      <c r="C16" s="62"/>
      <c r="D16" s="64" t="s">
        <v>10</v>
      </c>
      <c r="E16" s="64"/>
      <c r="F16" s="64" t="s">
        <v>9</v>
      </c>
      <c r="G16" s="64"/>
      <c r="H16" s="64"/>
      <c r="I16" s="40" t="s">
        <v>8</v>
      </c>
      <c r="J16" s="41"/>
    </row>
    <row r="17" spans="1:10" ht="15">
      <c r="A17" s="62"/>
      <c r="B17" s="62"/>
      <c r="C17" s="62"/>
      <c r="D17" s="65"/>
      <c r="E17" s="65"/>
      <c r="F17" s="65"/>
      <c r="G17" s="65"/>
      <c r="H17" s="65"/>
      <c r="I17" s="42"/>
      <c r="J17" s="43"/>
    </row>
    <row r="18" spans="1:10" ht="14.25" customHeight="1">
      <c r="A18" s="62" t="s">
        <v>62</v>
      </c>
      <c r="B18" s="62"/>
      <c r="C18" s="62"/>
      <c r="D18" s="62"/>
      <c r="E18" s="62"/>
      <c r="F18" s="119" t="s">
        <v>45</v>
      </c>
      <c r="G18" s="120"/>
      <c r="H18" s="115">
        <v>1043</v>
      </c>
      <c r="I18" s="115"/>
      <c r="J18" s="117" t="s">
        <v>46</v>
      </c>
    </row>
    <row r="19" spans="1:10" ht="14.25" customHeight="1">
      <c r="A19" s="62"/>
      <c r="B19" s="62"/>
      <c r="C19" s="62"/>
      <c r="D19" s="62"/>
      <c r="E19" s="62"/>
      <c r="F19" s="121"/>
      <c r="G19" s="122"/>
      <c r="H19" s="116"/>
      <c r="I19" s="116"/>
      <c r="J19" s="118"/>
    </row>
    <row r="20" spans="1:10" ht="15">
      <c r="A20" s="62" t="s">
        <v>13</v>
      </c>
      <c r="B20" s="62"/>
      <c r="C20" s="62"/>
      <c r="D20" s="62"/>
      <c r="E20" s="62"/>
      <c r="F20" s="62" t="s">
        <v>11</v>
      </c>
      <c r="G20" s="62"/>
      <c r="H20" s="62"/>
      <c r="I20" s="62"/>
      <c r="J20" s="62"/>
    </row>
    <row r="21" spans="1:10" ht="15">
      <c r="A21" s="62"/>
      <c r="B21" s="62"/>
      <c r="C21" s="62"/>
      <c r="D21" s="62"/>
      <c r="E21" s="62"/>
      <c r="F21" s="62"/>
      <c r="G21" s="62"/>
      <c r="H21" s="62"/>
      <c r="I21" s="62"/>
      <c r="J21" s="62"/>
    </row>
    <row r="22" spans="1:10" ht="15">
      <c r="A22" s="63" t="s">
        <v>12</v>
      </c>
      <c r="B22" s="63"/>
      <c r="C22" s="63"/>
      <c r="D22" s="63"/>
      <c r="E22" s="63"/>
      <c r="F22" s="63"/>
      <c r="G22" s="63"/>
      <c r="H22" s="63"/>
      <c r="I22" s="63"/>
      <c r="J22" s="63"/>
    </row>
    <row r="23" spans="1:10" ht="16.5" customHeight="1">
      <c r="A23" s="63"/>
      <c r="B23" s="63"/>
      <c r="C23" s="63"/>
      <c r="D23" s="63"/>
      <c r="E23" s="63"/>
      <c r="F23" s="63"/>
      <c r="G23" s="63"/>
      <c r="H23" s="63"/>
      <c r="I23" s="63"/>
      <c r="J23" s="63"/>
    </row>
    <row r="24" spans="1:10" ht="15">
      <c r="A24" s="63" t="s">
        <v>63</v>
      </c>
      <c r="B24" s="63"/>
      <c r="C24" s="63"/>
      <c r="D24" s="63"/>
      <c r="E24" s="63"/>
      <c r="F24" s="63"/>
      <c r="G24" s="63"/>
      <c r="H24" s="63"/>
      <c r="I24" s="63"/>
      <c r="J24" s="63"/>
    </row>
    <row r="25" spans="1:10" ht="15.75" customHeight="1">
      <c r="A25" s="63"/>
      <c r="B25" s="63"/>
      <c r="C25" s="63"/>
      <c r="D25" s="63"/>
      <c r="E25" s="63"/>
      <c r="F25" s="63"/>
      <c r="G25" s="63"/>
      <c r="H25" s="63"/>
      <c r="I25" s="63"/>
      <c r="J25" s="63"/>
    </row>
    <row r="26" spans="1:10" ht="15">
      <c r="A26" s="87" t="s">
        <v>30</v>
      </c>
      <c r="B26" s="88"/>
      <c r="C26" s="88"/>
      <c r="D26" s="89"/>
      <c r="E26" s="87" t="s">
        <v>44</v>
      </c>
      <c r="F26" s="88"/>
      <c r="G26" s="88"/>
      <c r="H26" s="88"/>
      <c r="I26" s="88"/>
      <c r="J26" s="89"/>
    </row>
    <row r="27" spans="1:10" ht="15">
      <c r="A27" s="90"/>
      <c r="B27" s="91"/>
      <c r="C27" s="91"/>
      <c r="D27" s="92"/>
      <c r="E27" s="90"/>
      <c r="F27" s="91"/>
      <c r="G27" s="91"/>
      <c r="H27" s="91"/>
      <c r="I27" s="91"/>
      <c r="J27" s="92"/>
    </row>
    <row r="28" spans="1:10" ht="15">
      <c r="A28" s="99" t="s">
        <v>31</v>
      </c>
      <c r="B28" s="100"/>
      <c r="C28" s="100"/>
      <c r="D28" s="101"/>
      <c r="E28" s="62" t="s">
        <v>33</v>
      </c>
      <c r="F28" s="62"/>
      <c r="G28" s="93" t="s">
        <v>34</v>
      </c>
      <c r="H28" s="95" t="s">
        <v>35</v>
      </c>
      <c r="I28" s="96"/>
      <c r="J28" s="93" t="s">
        <v>36</v>
      </c>
    </row>
    <row r="29" spans="1:10" ht="15.75" customHeight="1">
      <c r="A29" s="102"/>
      <c r="B29" s="103"/>
      <c r="C29" s="103"/>
      <c r="D29" s="104"/>
      <c r="E29" s="62"/>
      <c r="F29" s="62"/>
      <c r="G29" s="94"/>
      <c r="H29" s="97"/>
      <c r="I29" s="98"/>
      <c r="J29" s="94"/>
    </row>
    <row r="30" spans="1:10" ht="15" customHeight="1">
      <c r="A30" s="102"/>
      <c r="B30" s="103"/>
      <c r="C30" s="103"/>
      <c r="D30" s="104"/>
      <c r="E30" s="85" t="s">
        <v>37</v>
      </c>
      <c r="F30" s="85"/>
      <c r="G30" s="2">
        <f>B16</f>
        <v>682</v>
      </c>
      <c r="H30" s="111">
        <v>1.0403</v>
      </c>
      <c r="I30" s="111"/>
      <c r="J30" s="3">
        <f>G30*H30</f>
        <v>709.4846</v>
      </c>
    </row>
    <row r="31" spans="1:10" ht="15" customHeight="1">
      <c r="A31" s="102"/>
      <c r="B31" s="103"/>
      <c r="C31" s="103"/>
      <c r="D31" s="104"/>
      <c r="E31" s="85" t="s">
        <v>38</v>
      </c>
      <c r="F31" s="85"/>
      <c r="G31" s="29">
        <v>150</v>
      </c>
      <c r="H31" s="111">
        <v>0.94</v>
      </c>
      <c r="I31" s="111"/>
      <c r="J31" s="3">
        <f>G31*H31</f>
        <v>141</v>
      </c>
    </row>
    <row r="32" spans="1:10" ht="15">
      <c r="A32" s="102"/>
      <c r="B32" s="103"/>
      <c r="C32" s="103"/>
      <c r="D32" s="104"/>
      <c r="E32" s="85" t="s">
        <v>39</v>
      </c>
      <c r="F32" s="85"/>
      <c r="G32" s="29">
        <v>0</v>
      </c>
      <c r="H32" s="111">
        <v>1.85</v>
      </c>
      <c r="I32" s="111"/>
      <c r="J32" s="3">
        <f>G32*H32</f>
        <v>0</v>
      </c>
    </row>
    <row r="33" spans="1:10" ht="15">
      <c r="A33" s="102"/>
      <c r="B33" s="103"/>
      <c r="C33" s="103"/>
      <c r="D33" s="104"/>
      <c r="E33" s="85" t="s">
        <v>40</v>
      </c>
      <c r="F33" s="85"/>
      <c r="G33" s="29">
        <v>0</v>
      </c>
      <c r="H33" s="111">
        <v>2.36</v>
      </c>
      <c r="I33" s="111"/>
      <c r="J33" s="3">
        <f>G33*H33</f>
        <v>0</v>
      </c>
    </row>
    <row r="34" spans="1:10" ht="15">
      <c r="A34" s="102"/>
      <c r="B34" s="103"/>
      <c r="C34" s="103"/>
      <c r="D34" s="104"/>
      <c r="E34" s="85" t="s">
        <v>47</v>
      </c>
      <c r="F34" s="85"/>
      <c r="G34" s="29">
        <v>100</v>
      </c>
      <c r="H34" s="111">
        <v>1.25</v>
      </c>
      <c r="I34" s="111"/>
      <c r="J34" s="3">
        <f>G34*H34</f>
        <v>125</v>
      </c>
    </row>
    <row r="35" spans="1:10" ht="15">
      <c r="A35" s="102"/>
      <c r="B35" s="103"/>
      <c r="C35" s="103"/>
      <c r="D35" s="104"/>
      <c r="E35" s="85"/>
      <c r="F35" s="85"/>
      <c r="G35" s="2"/>
      <c r="H35" s="86"/>
      <c r="I35" s="86"/>
      <c r="J35" s="3"/>
    </row>
    <row r="36" spans="1:10" ht="15" customHeight="1">
      <c r="A36" s="102"/>
      <c r="B36" s="103"/>
      <c r="C36" s="103"/>
      <c r="D36" s="104"/>
      <c r="E36" s="85"/>
      <c r="F36" s="85"/>
      <c r="G36" s="2"/>
      <c r="H36" s="86"/>
      <c r="I36" s="86"/>
      <c r="J36" s="3"/>
    </row>
    <row r="37" spans="1:10" ht="15" customHeight="1">
      <c r="A37" s="102"/>
      <c r="B37" s="103"/>
      <c r="C37" s="103"/>
      <c r="D37" s="104"/>
      <c r="E37" s="85"/>
      <c r="F37" s="85"/>
      <c r="G37" s="2"/>
      <c r="H37" s="86"/>
      <c r="I37" s="86"/>
      <c r="J37" s="3"/>
    </row>
    <row r="38" spans="1:10" ht="15">
      <c r="A38" s="102"/>
      <c r="B38" s="103"/>
      <c r="C38" s="103"/>
      <c r="D38" s="104"/>
      <c r="E38" s="85"/>
      <c r="F38" s="85"/>
      <c r="G38" s="2"/>
      <c r="H38" s="86"/>
      <c r="I38" s="86"/>
      <c r="J38" s="3"/>
    </row>
    <row r="39" spans="1:10" ht="15">
      <c r="A39" s="102"/>
      <c r="B39" s="103"/>
      <c r="C39" s="103"/>
      <c r="D39" s="104"/>
      <c r="E39" s="85"/>
      <c r="F39" s="85"/>
      <c r="G39" s="2"/>
      <c r="H39" s="86"/>
      <c r="I39" s="86"/>
      <c r="J39" s="3"/>
    </row>
    <row r="40" spans="1:10" ht="15" customHeight="1">
      <c r="A40" s="102"/>
      <c r="B40" s="103"/>
      <c r="C40" s="103"/>
      <c r="D40" s="104"/>
      <c r="E40" s="85"/>
      <c r="F40" s="85"/>
      <c r="G40" s="2"/>
      <c r="H40" s="86"/>
      <c r="I40" s="86"/>
      <c r="J40" s="3"/>
    </row>
    <row r="41" spans="1:10" ht="15" customHeight="1">
      <c r="A41" s="102"/>
      <c r="B41" s="103"/>
      <c r="C41" s="103"/>
      <c r="D41" s="104"/>
      <c r="E41" s="85"/>
      <c r="F41" s="85"/>
      <c r="G41" s="2"/>
      <c r="H41" s="133">
        <f>Séries!L1704</f>
        <v>0</v>
      </c>
      <c r="I41" s="133"/>
      <c r="J41" s="3"/>
    </row>
    <row r="42" spans="1:10" ht="15" customHeight="1">
      <c r="A42" s="102"/>
      <c r="B42" s="103"/>
      <c r="C42" s="103"/>
      <c r="D42" s="104"/>
      <c r="E42" s="123" t="s">
        <v>41</v>
      </c>
      <c r="F42" s="124"/>
      <c r="G42" s="124"/>
      <c r="H42" s="124"/>
      <c r="I42" s="124"/>
      <c r="J42" s="125"/>
    </row>
    <row r="43" spans="1:10" ht="15">
      <c r="A43" s="102"/>
      <c r="B43" s="103"/>
      <c r="C43" s="103"/>
      <c r="D43" s="104"/>
      <c r="E43" s="123" t="s">
        <v>42</v>
      </c>
      <c r="F43" s="124"/>
      <c r="G43" s="124"/>
      <c r="H43" s="124"/>
      <c r="I43" s="124"/>
      <c r="J43" s="125"/>
    </row>
    <row r="44" spans="1:10" ht="15">
      <c r="A44" s="102"/>
      <c r="B44" s="103"/>
      <c r="C44" s="103"/>
      <c r="D44" s="104"/>
      <c r="E44" s="119" t="s">
        <v>43</v>
      </c>
      <c r="F44" s="126"/>
      <c r="G44" s="128">
        <f>SUM(G30:G41)</f>
        <v>932</v>
      </c>
      <c r="H44" s="130">
        <f>J44/G44</f>
        <v>1.046657296137339</v>
      </c>
      <c r="I44" s="128"/>
      <c r="J44" s="131">
        <f>SUM(J30:J41)</f>
        <v>975.4846</v>
      </c>
    </row>
    <row r="45" spans="1:10" ht="15">
      <c r="A45" s="102"/>
      <c r="B45" s="103"/>
      <c r="C45" s="103"/>
      <c r="D45" s="104"/>
      <c r="E45" s="121"/>
      <c r="F45" s="127"/>
      <c r="G45" s="129"/>
      <c r="H45" s="129"/>
      <c r="I45" s="129"/>
      <c r="J45" s="132"/>
    </row>
    <row r="46" spans="1:10" ht="36.75" customHeight="1">
      <c r="A46" s="102"/>
      <c r="B46" s="103"/>
      <c r="C46" s="103"/>
      <c r="D46" s="104"/>
      <c r="E46" s="105" t="str">
        <f>IF(G44&gt;H18,"MASSE MAX DEPASSEE",IF(H41&gt;0,"HORS LIMITE CENTRAGE",IF(G33&gt;54,"MASSE MAX BAGAGES DEPASSEE (54 Kg)","")))</f>
        <v/>
      </c>
      <c r="F46" s="106"/>
      <c r="G46" s="106"/>
      <c r="H46" s="106"/>
      <c r="I46" s="106"/>
      <c r="J46" s="107"/>
    </row>
    <row r="47" spans="1:10" ht="15" customHeight="1">
      <c r="A47" s="112" t="s">
        <v>32</v>
      </c>
      <c r="B47" s="113"/>
      <c r="C47" s="113"/>
      <c r="D47" s="114"/>
      <c r="E47" s="108"/>
      <c r="F47" s="109"/>
      <c r="G47" s="109"/>
      <c r="H47" s="109"/>
      <c r="I47" s="109"/>
      <c r="J47" s="110"/>
    </row>
    <row r="48" ht="29.25" customHeight="1"/>
  </sheetData>
  <sheetProtection sheet="1" objects="1" scenarios="1"/>
  <protectedRanges>
    <protectedRange sqref="G31:G34" name=""/>
  </protectedRanges>
  <mergeCells count="83">
    <mergeCell ref="H41:I41"/>
    <mergeCell ref="H31:I31"/>
    <mergeCell ref="H32:I32"/>
    <mergeCell ref="H33:I33"/>
    <mergeCell ref="H34:I34"/>
    <mergeCell ref="A47:D47"/>
    <mergeCell ref="E42:J42"/>
    <mergeCell ref="E43:J43"/>
    <mergeCell ref="E44:F45"/>
    <mergeCell ref="G44:G45"/>
    <mergeCell ref="H44:I45"/>
    <mergeCell ref="J44:J45"/>
    <mergeCell ref="H36:I36"/>
    <mergeCell ref="H37:I37"/>
    <mergeCell ref="H38:I38"/>
    <mergeCell ref="H39:I39"/>
    <mergeCell ref="H40:I40"/>
    <mergeCell ref="H35:I35"/>
    <mergeCell ref="A26:D27"/>
    <mergeCell ref="E26:J27"/>
    <mergeCell ref="E28:F29"/>
    <mergeCell ref="G28:G29"/>
    <mergeCell ref="H28:I29"/>
    <mergeCell ref="J28:J29"/>
    <mergeCell ref="A28:D28"/>
    <mergeCell ref="A29:D46"/>
    <mergeCell ref="E46:J47"/>
    <mergeCell ref="E39:F39"/>
    <mergeCell ref="E40:F40"/>
    <mergeCell ref="E41:F41"/>
    <mergeCell ref="E30:F30"/>
    <mergeCell ref="E31:F31"/>
    <mergeCell ref="H30:I30"/>
    <mergeCell ref="E32:F32"/>
    <mergeCell ref="E33:F33"/>
    <mergeCell ref="E34:F34"/>
    <mergeCell ref="E38:F38"/>
    <mergeCell ref="E36:F36"/>
    <mergeCell ref="E37:F37"/>
    <mergeCell ref="E35:F35"/>
    <mergeCell ref="I3:J3"/>
    <mergeCell ref="E3:H3"/>
    <mergeCell ref="C3:D3"/>
    <mergeCell ref="A6:C6"/>
    <mergeCell ref="A22:J23"/>
    <mergeCell ref="B10:C11"/>
    <mergeCell ref="I5:J5"/>
    <mergeCell ref="I4:J4"/>
    <mergeCell ref="I9:J9"/>
    <mergeCell ref="I8:J8"/>
    <mergeCell ref="I14:J15"/>
    <mergeCell ref="I12:J13"/>
    <mergeCell ref="I11:J11"/>
    <mergeCell ref="I10:J10"/>
    <mergeCell ref="I7:J7"/>
    <mergeCell ref="H18:I19"/>
    <mergeCell ref="A24:J25"/>
    <mergeCell ref="A18:E19"/>
    <mergeCell ref="A20:E21"/>
    <mergeCell ref="F20:J21"/>
    <mergeCell ref="D16:E17"/>
    <mergeCell ref="F16:H17"/>
    <mergeCell ref="A16:A17"/>
    <mergeCell ref="B16:C17"/>
    <mergeCell ref="I16:J17"/>
    <mergeCell ref="J18:J19"/>
    <mergeCell ref="F18:G19"/>
    <mergeCell ref="C2:D2"/>
    <mergeCell ref="A5:C5"/>
    <mergeCell ref="A1:B3"/>
    <mergeCell ref="C1:D1"/>
    <mergeCell ref="E1:J1"/>
    <mergeCell ref="E2:J2"/>
    <mergeCell ref="D4:H15"/>
    <mergeCell ref="A4:C4"/>
    <mergeCell ref="A7:C7"/>
    <mergeCell ref="I6:J6"/>
    <mergeCell ref="A8:C9"/>
    <mergeCell ref="A12:A13"/>
    <mergeCell ref="B12:C13"/>
    <mergeCell ref="A14:A15"/>
    <mergeCell ref="B14:C15"/>
    <mergeCell ref="A10:A11"/>
  </mergeCells>
  <conditionalFormatting sqref="G44:G45">
    <cfRule type="cellIs" priority="4" dxfId="0" operator="greaterThan" stopIfTrue="1">
      <formula>$H$18</formula>
    </cfRule>
  </conditionalFormatting>
  <conditionalFormatting sqref="F18:J19">
    <cfRule type="expression" priority="3" dxfId="0" stopIfTrue="1">
      <formula>$G$44&gt;$H$18</formula>
    </cfRule>
  </conditionalFormatting>
  <conditionalFormatting sqref="H44:I45">
    <cfRule type="expression" priority="2" dxfId="0" stopIfTrue="1">
      <formula>IF($H$41=1,1,0)=1</formula>
    </cfRule>
  </conditionalFormatting>
  <printOptions/>
  <pageMargins left="0.25" right="0.25"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39"/>
  <sheetViews>
    <sheetView showGridLines="0" showRowColHeaders="0" workbookViewId="0" topLeftCell="A1">
      <selection activeCell="C2" sqref="C2"/>
    </sheetView>
  </sheetViews>
  <sheetFormatPr defaultColWidth="11.421875" defaultRowHeight="15"/>
  <cols>
    <col min="1" max="1" width="4.421875" style="0" customWidth="1"/>
    <col min="2" max="2" width="24.421875" style="0" customWidth="1"/>
    <col min="4" max="4" width="4.421875" style="0" customWidth="1"/>
    <col min="5" max="5" width="17.421875" style="0" customWidth="1"/>
    <col min="6" max="6" width="10.421875" style="0" customWidth="1"/>
    <col min="7" max="7" width="14.140625" style="0" customWidth="1"/>
  </cols>
  <sheetData>
    <row r="1" spans="1:7" ht="15">
      <c r="A1" s="134"/>
      <c r="B1" s="134"/>
      <c r="C1" s="134"/>
      <c r="D1" s="134"/>
      <c r="E1" s="134"/>
      <c r="F1" s="134"/>
      <c r="G1" s="134"/>
    </row>
    <row r="2" spans="1:7" ht="15">
      <c r="A2" s="134"/>
      <c r="B2" s="9" t="s">
        <v>72</v>
      </c>
      <c r="C2" s="9">
        <v>500</v>
      </c>
      <c r="D2" s="134"/>
      <c r="E2" s="16" t="s">
        <v>73</v>
      </c>
      <c r="F2" s="17">
        <f>(C3-(15-(2*C2/1000)))*120+C2</f>
        <v>500</v>
      </c>
      <c r="G2" s="134"/>
    </row>
    <row r="3" spans="1:7" ht="15">
      <c r="A3" s="134"/>
      <c r="B3" s="9" t="s">
        <v>74</v>
      </c>
      <c r="C3" s="9">
        <v>14</v>
      </c>
      <c r="D3" s="134"/>
      <c r="E3" s="18" t="s">
        <v>75</v>
      </c>
      <c r="F3" s="19">
        <f>ROUND(Séries!W1103,0)</f>
        <v>210</v>
      </c>
      <c r="G3" s="134"/>
    </row>
    <row r="4" spans="1:7" ht="15">
      <c r="A4" s="134"/>
      <c r="B4" s="23" t="s">
        <v>84</v>
      </c>
      <c r="C4" s="9">
        <f>'Masse et Centrage'!G44</f>
        <v>932</v>
      </c>
      <c r="D4" s="14"/>
      <c r="E4" s="20" t="s">
        <v>76</v>
      </c>
      <c r="F4" s="19">
        <f>ROUND(Séries!Y1103,0)</f>
        <v>363</v>
      </c>
      <c r="G4" s="134"/>
    </row>
    <row r="5" spans="1:7" ht="15">
      <c r="A5" s="134"/>
      <c r="B5" s="134"/>
      <c r="C5" s="134"/>
      <c r="D5" s="134"/>
      <c r="E5" s="134"/>
      <c r="F5" s="134"/>
      <c r="G5" s="134"/>
    </row>
    <row r="6" spans="1:7" ht="15">
      <c r="A6" s="134"/>
      <c r="B6" s="134"/>
      <c r="C6" s="134"/>
      <c r="D6" s="134"/>
      <c r="E6" s="134"/>
      <c r="F6" s="134"/>
      <c r="G6" s="134"/>
    </row>
    <row r="7" spans="1:7" ht="15">
      <c r="A7" s="134"/>
      <c r="B7" s="134"/>
      <c r="C7" s="134"/>
      <c r="D7" s="134"/>
      <c r="E7" s="134"/>
      <c r="F7" s="134"/>
      <c r="G7" s="134"/>
    </row>
    <row r="8" spans="1:7" ht="15">
      <c r="A8" s="134"/>
      <c r="B8" s="134"/>
      <c r="C8" s="134"/>
      <c r="D8" s="134"/>
      <c r="E8" s="134"/>
      <c r="F8" s="134"/>
      <c r="G8" s="134"/>
    </row>
    <row r="9" spans="1:7" ht="15">
      <c r="A9" s="134"/>
      <c r="B9" s="134"/>
      <c r="C9" s="134"/>
      <c r="D9" s="134"/>
      <c r="E9" s="134"/>
      <c r="F9" s="134"/>
      <c r="G9" s="134"/>
    </row>
    <row r="10" spans="1:7" ht="15">
      <c r="A10" s="134"/>
      <c r="B10" s="134"/>
      <c r="C10" s="134"/>
      <c r="D10" s="134"/>
      <c r="E10" s="134"/>
      <c r="F10" s="134"/>
      <c r="G10" s="134"/>
    </row>
    <row r="11" spans="1:7" ht="15">
      <c r="A11" s="134"/>
      <c r="B11" s="134"/>
      <c r="C11" s="134"/>
      <c r="D11" s="134"/>
      <c r="E11" s="134"/>
      <c r="F11" s="134"/>
      <c r="G11" s="134"/>
    </row>
    <row r="12" spans="1:7" ht="15">
      <c r="A12" s="134"/>
      <c r="B12" s="134"/>
      <c r="C12" s="134"/>
      <c r="D12" s="134"/>
      <c r="E12" s="134"/>
      <c r="F12" s="134"/>
      <c r="G12" s="134"/>
    </row>
    <row r="13" spans="1:7" ht="15">
      <c r="A13" s="134"/>
      <c r="B13" s="134"/>
      <c r="C13" s="134"/>
      <c r="D13" s="134"/>
      <c r="E13" s="134"/>
      <c r="F13" s="134"/>
      <c r="G13" s="134"/>
    </row>
    <row r="14" spans="1:7" ht="15">
      <c r="A14" s="134"/>
      <c r="B14" s="134"/>
      <c r="C14" s="134"/>
      <c r="D14" s="134"/>
      <c r="E14" s="134"/>
      <c r="F14" s="134"/>
      <c r="G14" s="134"/>
    </row>
    <row r="15" spans="1:7" ht="15">
      <c r="A15" s="134"/>
      <c r="B15" s="134"/>
      <c r="C15" s="134"/>
      <c r="D15" s="134"/>
      <c r="E15" s="134"/>
      <c r="F15" s="134"/>
      <c r="G15" s="134"/>
    </row>
    <row r="16" spans="1:7" ht="15">
      <c r="A16" s="134"/>
      <c r="B16" s="134"/>
      <c r="C16" s="134"/>
      <c r="D16" s="134"/>
      <c r="E16" s="134"/>
      <c r="F16" s="134"/>
      <c r="G16" s="134"/>
    </row>
    <row r="17" spans="1:7" ht="15">
      <c r="A17" s="134"/>
      <c r="B17" s="134"/>
      <c r="C17" s="134"/>
      <c r="D17" s="134"/>
      <c r="E17" s="134"/>
      <c r="F17" s="134"/>
      <c r="G17" s="134"/>
    </row>
    <row r="18" spans="1:7" ht="15">
      <c r="A18" s="134"/>
      <c r="B18" s="134"/>
      <c r="C18" s="134"/>
      <c r="D18" s="134"/>
      <c r="E18" s="134"/>
      <c r="F18" s="134"/>
      <c r="G18" s="134"/>
    </row>
    <row r="19" spans="1:7" ht="15">
      <c r="A19" s="134"/>
      <c r="B19" s="134"/>
      <c r="C19" s="134"/>
      <c r="D19" s="134"/>
      <c r="E19" s="134"/>
      <c r="F19" s="134"/>
      <c r="G19" s="134"/>
    </row>
    <row r="20" spans="1:7" ht="15">
      <c r="A20" s="134"/>
      <c r="B20" s="134"/>
      <c r="C20" s="134"/>
      <c r="D20" s="134"/>
      <c r="E20" s="134"/>
      <c r="F20" s="134"/>
      <c r="G20" s="134"/>
    </row>
    <row r="21" spans="1:7" ht="15">
      <c r="A21" s="134"/>
      <c r="B21" s="134"/>
      <c r="C21" s="134"/>
      <c r="D21" s="134"/>
      <c r="E21" s="134"/>
      <c r="F21" s="134"/>
      <c r="G21" s="134"/>
    </row>
    <row r="22" spans="1:7" ht="15">
      <c r="A22" s="134"/>
      <c r="B22" s="134"/>
      <c r="C22" s="134"/>
      <c r="D22" s="134"/>
      <c r="E22" s="134"/>
      <c r="F22" s="134"/>
      <c r="G22" s="134"/>
    </row>
    <row r="23" spans="1:7" ht="15">
      <c r="A23" s="134"/>
      <c r="B23" s="134"/>
      <c r="C23" s="134"/>
      <c r="D23" s="134"/>
      <c r="E23" s="134"/>
      <c r="F23" s="134"/>
      <c r="G23" s="134"/>
    </row>
    <row r="24" spans="1:7" ht="15">
      <c r="A24" s="134"/>
      <c r="B24" s="134"/>
      <c r="C24" s="134"/>
      <c r="D24" s="134"/>
      <c r="E24" s="134"/>
      <c r="F24" s="134"/>
      <c r="G24" s="134"/>
    </row>
    <row r="25" spans="1:7" ht="15">
      <c r="A25" s="134"/>
      <c r="B25" s="134"/>
      <c r="C25" s="134"/>
      <c r="D25" s="134"/>
      <c r="E25" s="134"/>
      <c r="F25" s="134"/>
      <c r="G25" s="134"/>
    </row>
    <row r="26" spans="1:7" ht="15">
      <c r="A26" s="134"/>
      <c r="B26" s="134"/>
      <c r="C26" s="134"/>
      <c r="D26" s="134"/>
      <c r="E26" s="134"/>
      <c r="F26" s="134"/>
      <c r="G26" s="134"/>
    </row>
    <row r="27" spans="1:7" ht="15">
      <c r="A27" s="134"/>
      <c r="B27" s="134"/>
      <c r="C27" s="134"/>
      <c r="D27" s="134"/>
      <c r="E27" s="134"/>
      <c r="F27" s="134"/>
      <c r="G27" s="134"/>
    </row>
    <row r="28" spans="1:7" ht="15">
      <c r="A28" s="134"/>
      <c r="B28" s="134"/>
      <c r="C28" s="134"/>
      <c r="D28" s="134"/>
      <c r="E28" s="134"/>
      <c r="F28" s="134"/>
      <c r="G28" s="134"/>
    </row>
    <row r="29" spans="1:7" ht="15">
      <c r="A29" s="134"/>
      <c r="B29" s="134"/>
      <c r="C29" s="134"/>
      <c r="D29" s="134"/>
      <c r="E29" s="134"/>
      <c r="F29" s="134"/>
      <c r="G29" s="134"/>
    </row>
    <row r="30" spans="1:7" ht="15">
      <c r="A30" s="134"/>
      <c r="B30" s="134"/>
      <c r="C30" s="134"/>
      <c r="D30" s="134"/>
      <c r="E30" s="134"/>
      <c r="F30" s="134"/>
      <c r="G30" s="134"/>
    </row>
    <row r="31" spans="1:7" ht="15">
      <c r="A31" s="134"/>
      <c r="B31" s="134"/>
      <c r="C31" s="134"/>
      <c r="D31" s="134"/>
      <c r="E31" s="134"/>
      <c r="F31" s="134"/>
      <c r="G31" s="134"/>
    </row>
    <row r="32" spans="1:7" ht="15">
      <c r="A32" s="134"/>
      <c r="B32" s="134"/>
      <c r="C32" s="134"/>
      <c r="D32" s="134"/>
      <c r="E32" s="134"/>
      <c r="F32" s="134"/>
      <c r="G32" s="134"/>
    </row>
    <row r="33" spans="1:7" ht="15">
      <c r="A33" s="134"/>
      <c r="B33" s="134"/>
      <c r="C33" s="134"/>
      <c r="D33" s="134"/>
      <c r="E33" s="134"/>
      <c r="F33" s="134"/>
      <c r="G33" s="134"/>
    </row>
    <row r="34" spans="1:7" ht="15">
      <c r="A34" s="134"/>
      <c r="B34" s="134"/>
      <c r="C34" s="134"/>
      <c r="D34" s="134"/>
      <c r="E34" s="134"/>
      <c r="F34" s="134"/>
      <c r="G34" s="134"/>
    </row>
    <row r="35" spans="1:7" ht="15">
      <c r="A35" s="134"/>
      <c r="B35" s="134"/>
      <c r="C35" s="134"/>
      <c r="D35" s="134"/>
      <c r="E35" s="134"/>
      <c r="F35" s="134"/>
      <c r="G35" s="134"/>
    </row>
    <row r="36" spans="1:7" ht="15">
      <c r="A36" s="134"/>
      <c r="B36" s="134"/>
      <c r="C36" s="134"/>
      <c r="D36" s="134"/>
      <c r="E36" s="134"/>
      <c r="F36" s="134"/>
      <c r="G36" s="134"/>
    </row>
    <row r="37" spans="1:7" ht="15">
      <c r="A37" s="134"/>
      <c r="B37" s="134"/>
      <c r="C37" s="134"/>
      <c r="D37" s="134"/>
      <c r="E37" s="134"/>
      <c r="F37" s="134"/>
      <c r="G37" s="134"/>
    </row>
    <row r="38" spans="1:7" ht="15">
      <c r="A38" s="134"/>
      <c r="B38" s="134"/>
      <c r="C38" s="134"/>
      <c r="D38" s="134"/>
      <c r="E38" s="134"/>
      <c r="F38" s="134"/>
      <c r="G38" s="134"/>
    </row>
    <row r="39" spans="1:7" ht="15">
      <c r="A39" s="134"/>
      <c r="B39" s="134"/>
      <c r="C39" s="134"/>
      <c r="D39" s="134"/>
      <c r="E39" s="134"/>
      <c r="F39" s="134"/>
      <c r="G39" s="134"/>
    </row>
  </sheetData>
  <sheetProtection sheet="1" objects="1" scenarios="1"/>
  <protectedRanges>
    <protectedRange sqref="C2:C3" name=""/>
  </protectedRanges>
  <mergeCells count="5">
    <mergeCell ref="A1:A39"/>
    <mergeCell ref="B1:G1"/>
    <mergeCell ref="D2:D3"/>
    <mergeCell ref="G2:G4"/>
    <mergeCell ref="B5:G3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39"/>
  <sheetViews>
    <sheetView showGridLines="0" showRowColHeaders="0" workbookViewId="0" topLeftCell="A1">
      <selection activeCell="C2" sqref="C2"/>
    </sheetView>
  </sheetViews>
  <sheetFormatPr defaultColWidth="11.421875" defaultRowHeight="15"/>
  <cols>
    <col min="1" max="1" width="4.421875" style="0" customWidth="1"/>
    <col min="2" max="2" width="24.421875" style="0" customWidth="1"/>
    <col min="4" max="4" width="4.421875" style="0" customWidth="1"/>
    <col min="5" max="5" width="17.421875" style="0" customWidth="1"/>
    <col min="6" max="6" width="10.421875" style="0" customWidth="1"/>
    <col min="7" max="7" width="14.140625" style="0" customWidth="1"/>
  </cols>
  <sheetData>
    <row r="1" spans="1:7" ht="15">
      <c r="A1" s="134"/>
      <c r="B1" s="134"/>
      <c r="C1" s="134"/>
      <c r="D1" s="134"/>
      <c r="E1" s="134"/>
      <c r="F1" s="134"/>
      <c r="G1" s="134"/>
    </row>
    <row r="2" spans="1:7" ht="15">
      <c r="A2" s="134"/>
      <c r="B2" s="9" t="s">
        <v>72</v>
      </c>
      <c r="C2" s="9">
        <v>500</v>
      </c>
      <c r="D2" s="134"/>
      <c r="E2" s="16" t="s">
        <v>73</v>
      </c>
      <c r="F2" s="17">
        <f>(C3-(15-(2*C2/1000)))*120+C2</f>
        <v>500</v>
      </c>
      <c r="G2" s="134"/>
    </row>
    <row r="3" spans="1:7" ht="15">
      <c r="A3" s="134"/>
      <c r="B3" s="9" t="s">
        <v>74</v>
      </c>
      <c r="C3" s="9">
        <v>14</v>
      </c>
      <c r="D3" s="134"/>
      <c r="E3" s="18" t="s">
        <v>75</v>
      </c>
      <c r="F3" s="19">
        <f>ROUND(Séries!AF403,0)</f>
        <v>161</v>
      </c>
      <c r="G3" s="134"/>
    </row>
    <row r="4" spans="1:7" ht="15">
      <c r="A4" s="134"/>
      <c r="B4" s="23" t="s">
        <v>4</v>
      </c>
      <c r="C4" s="28">
        <f>'Masse et Centrage'!H18</f>
        <v>1043</v>
      </c>
      <c r="D4" s="14"/>
      <c r="E4" s="20" t="s">
        <v>76</v>
      </c>
      <c r="F4" s="19">
        <f>ROUND(Séries!AH403,0)</f>
        <v>385</v>
      </c>
      <c r="G4" s="134"/>
    </row>
    <row r="5" spans="1:7" ht="15">
      <c r="A5" s="134"/>
      <c r="B5" s="134"/>
      <c r="C5" s="134"/>
      <c r="D5" s="134"/>
      <c r="E5" s="134"/>
      <c r="F5" s="134"/>
      <c r="G5" s="134"/>
    </row>
    <row r="6" spans="1:7" ht="15">
      <c r="A6" s="134"/>
      <c r="B6" s="134"/>
      <c r="C6" s="134"/>
      <c r="D6" s="134"/>
      <c r="E6" s="134"/>
      <c r="F6" s="134"/>
      <c r="G6" s="134"/>
    </row>
    <row r="7" spans="1:7" ht="15">
      <c r="A7" s="134"/>
      <c r="B7" s="134"/>
      <c r="C7" s="134"/>
      <c r="D7" s="134"/>
      <c r="E7" s="134"/>
      <c r="F7" s="134"/>
      <c r="G7" s="134"/>
    </row>
    <row r="8" spans="1:7" ht="15">
      <c r="A8" s="134"/>
      <c r="B8" s="134"/>
      <c r="C8" s="134"/>
      <c r="D8" s="134"/>
      <c r="E8" s="134"/>
      <c r="F8" s="134"/>
      <c r="G8" s="134"/>
    </row>
    <row r="9" spans="1:7" ht="15">
      <c r="A9" s="134"/>
      <c r="B9" s="134"/>
      <c r="C9" s="134"/>
      <c r="D9" s="134"/>
      <c r="E9" s="134"/>
      <c r="F9" s="134"/>
      <c r="G9" s="134"/>
    </row>
    <row r="10" spans="1:7" ht="15">
      <c r="A10" s="134"/>
      <c r="B10" s="134"/>
      <c r="C10" s="134"/>
      <c r="D10" s="134"/>
      <c r="E10" s="134"/>
      <c r="F10" s="134"/>
      <c r="G10" s="134"/>
    </row>
    <row r="11" spans="1:7" ht="15">
      <c r="A11" s="134"/>
      <c r="B11" s="134"/>
      <c r="C11" s="134"/>
      <c r="D11" s="134"/>
      <c r="E11" s="134"/>
      <c r="F11" s="134"/>
      <c r="G11" s="134"/>
    </row>
    <row r="12" spans="1:7" ht="15">
      <c r="A12" s="134"/>
      <c r="B12" s="134"/>
      <c r="C12" s="134"/>
      <c r="D12" s="134"/>
      <c r="E12" s="134"/>
      <c r="F12" s="134"/>
      <c r="G12" s="134"/>
    </row>
    <row r="13" spans="1:7" ht="15">
      <c r="A13" s="134"/>
      <c r="B13" s="134"/>
      <c r="C13" s="134"/>
      <c r="D13" s="134"/>
      <c r="E13" s="134"/>
      <c r="F13" s="134"/>
      <c r="G13" s="134"/>
    </row>
    <row r="14" spans="1:7" ht="15">
      <c r="A14" s="134"/>
      <c r="B14" s="134"/>
      <c r="C14" s="134"/>
      <c r="D14" s="134"/>
      <c r="E14" s="134"/>
      <c r="F14" s="134"/>
      <c r="G14" s="134"/>
    </row>
    <row r="15" spans="1:7" ht="15">
      <c r="A15" s="134"/>
      <c r="B15" s="134"/>
      <c r="C15" s="134"/>
      <c r="D15" s="134"/>
      <c r="E15" s="134"/>
      <c r="F15" s="134"/>
      <c r="G15" s="134"/>
    </row>
    <row r="16" spans="1:7" ht="15">
      <c r="A16" s="134"/>
      <c r="B16" s="134"/>
      <c r="C16" s="134"/>
      <c r="D16" s="134"/>
      <c r="E16" s="134"/>
      <c r="F16" s="134"/>
      <c r="G16" s="134"/>
    </row>
    <row r="17" spans="1:7" ht="15">
      <c r="A17" s="134"/>
      <c r="B17" s="134"/>
      <c r="C17" s="134"/>
      <c r="D17" s="134"/>
      <c r="E17" s="134"/>
      <c r="F17" s="134"/>
      <c r="G17" s="134"/>
    </row>
    <row r="18" spans="1:7" ht="15">
      <c r="A18" s="134"/>
      <c r="B18" s="134"/>
      <c r="C18" s="134"/>
      <c r="D18" s="134"/>
      <c r="E18" s="134"/>
      <c r="F18" s="134"/>
      <c r="G18" s="134"/>
    </row>
    <row r="19" spans="1:7" ht="15">
      <c r="A19" s="134"/>
      <c r="B19" s="134"/>
      <c r="C19" s="134"/>
      <c r="D19" s="134"/>
      <c r="E19" s="134"/>
      <c r="F19" s="134"/>
      <c r="G19" s="134"/>
    </row>
    <row r="20" spans="1:7" ht="15">
      <c r="A20" s="134"/>
      <c r="B20" s="134"/>
      <c r="C20" s="134"/>
      <c r="D20" s="134"/>
      <c r="E20" s="134"/>
      <c r="F20" s="134"/>
      <c r="G20" s="134"/>
    </row>
    <row r="21" spans="1:7" ht="15">
      <c r="A21" s="134"/>
      <c r="B21" s="134"/>
      <c r="C21" s="134"/>
      <c r="D21" s="134"/>
      <c r="E21" s="134"/>
      <c r="F21" s="134"/>
      <c r="G21" s="134"/>
    </row>
    <row r="22" spans="1:7" ht="15">
      <c r="A22" s="134"/>
      <c r="B22" s="134"/>
      <c r="C22" s="134"/>
      <c r="D22" s="134"/>
      <c r="E22" s="134"/>
      <c r="F22" s="134"/>
      <c r="G22" s="134"/>
    </row>
    <row r="23" spans="1:7" ht="15">
      <c r="A23" s="134"/>
      <c r="B23" s="134"/>
      <c r="C23" s="134"/>
      <c r="D23" s="134"/>
      <c r="E23" s="134"/>
      <c r="F23" s="134"/>
      <c r="G23" s="134"/>
    </row>
    <row r="24" spans="1:7" ht="15">
      <c r="A24" s="134"/>
      <c r="B24" s="134"/>
      <c r="C24" s="134"/>
      <c r="D24" s="134"/>
      <c r="E24" s="134"/>
      <c r="F24" s="134"/>
      <c r="G24" s="134"/>
    </row>
    <row r="25" spans="1:7" ht="15">
      <c r="A25" s="134"/>
      <c r="B25" s="134"/>
      <c r="C25" s="134"/>
      <c r="D25" s="134"/>
      <c r="E25" s="134"/>
      <c r="F25" s="134"/>
      <c r="G25" s="134"/>
    </row>
    <row r="26" spans="1:7" ht="15">
      <c r="A26" s="134"/>
      <c r="B26" s="134"/>
      <c r="C26" s="134"/>
      <c r="D26" s="134"/>
      <c r="E26" s="134"/>
      <c r="F26" s="134"/>
      <c r="G26" s="134"/>
    </row>
    <row r="27" spans="1:7" ht="15">
      <c r="A27" s="134"/>
      <c r="B27" s="134"/>
      <c r="C27" s="134"/>
      <c r="D27" s="134"/>
      <c r="E27" s="134"/>
      <c r="F27" s="134"/>
      <c r="G27" s="134"/>
    </row>
    <row r="28" spans="1:7" ht="15">
      <c r="A28" s="134"/>
      <c r="B28" s="134"/>
      <c r="C28" s="134"/>
      <c r="D28" s="134"/>
      <c r="E28" s="134"/>
      <c r="F28" s="134"/>
      <c r="G28" s="134"/>
    </row>
    <row r="29" spans="1:7" ht="15">
      <c r="A29" s="134"/>
      <c r="B29" s="134"/>
      <c r="C29" s="134"/>
      <c r="D29" s="134"/>
      <c r="E29" s="134"/>
      <c r="F29" s="134"/>
      <c r="G29" s="134"/>
    </row>
    <row r="30" spans="1:7" ht="15">
      <c r="A30" s="134"/>
      <c r="B30" s="134"/>
      <c r="C30" s="134"/>
      <c r="D30" s="134"/>
      <c r="E30" s="134"/>
      <c r="F30" s="134"/>
      <c r="G30" s="134"/>
    </row>
    <row r="31" spans="1:7" ht="15">
      <c r="A31" s="134"/>
      <c r="B31" s="134"/>
      <c r="C31" s="134"/>
      <c r="D31" s="134"/>
      <c r="E31" s="134"/>
      <c r="F31" s="134"/>
      <c r="G31" s="134"/>
    </row>
    <row r="32" spans="1:7" ht="15">
      <c r="A32" s="134"/>
      <c r="B32" s="134"/>
      <c r="C32" s="134"/>
      <c r="D32" s="134"/>
      <c r="E32" s="134"/>
      <c r="F32" s="134"/>
      <c r="G32" s="134"/>
    </row>
    <row r="33" spans="1:7" ht="15">
      <c r="A33" s="134"/>
      <c r="B33" s="134"/>
      <c r="C33" s="134"/>
      <c r="D33" s="134"/>
      <c r="E33" s="134"/>
      <c r="F33" s="134"/>
      <c r="G33" s="134"/>
    </row>
    <row r="34" spans="1:7" ht="15">
      <c r="A34" s="134"/>
      <c r="B34" s="134"/>
      <c r="C34" s="134"/>
      <c r="D34" s="134"/>
      <c r="E34" s="134"/>
      <c r="F34" s="134"/>
      <c r="G34" s="134"/>
    </row>
    <row r="35" spans="1:7" ht="15">
      <c r="A35" s="134"/>
      <c r="B35" s="134"/>
      <c r="C35" s="134"/>
      <c r="D35" s="134"/>
      <c r="E35" s="134"/>
      <c r="F35" s="134"/>
      <c r="G35" s="134"/>
    </row>
    <row r="36" spans="1:7" ht="15">
      <c r="A36" s="134"/>
      <c r="B36" s="134"/>
      <c r="C36" s="134"/>
      <c r="D36" s="134"/>
      <c r="E36" s="134"/>
      <c r="F36" s="134"/>
      <c r="G36" s="134"/>
    </row>
    <row r="37" spans="1:7" ht="15">
      <c r="A37" s="134"/>
      <c r="B37" s="134"/>
      <c r="C37" s="134"/>
      <c r="D37" s="134"/>
      <c r="E37" s="134"/>
      <c r="F37" s="134"/>
      <c r="G37" s="134"/>
    </row>
    <row r="38" spans="1:7" ht="15">
      <c r="A38" s="134"/>
      <c r="B38" s="134"/>
      <c r="C38" s="134"/>
      <c r="D38" s="134"/>
      <c r="E38" s="134"/>
      <c r="F38" s="134"/>
      <c r="G38" s="134"/>
    </row>
    <row r="39" spans="1:7" ht="15">
      <c r="A39" s="134"/>
      <c r="B39" s="134"/>
      <c r="C39" s="134"/>
      <c r="D39" s="134"/>
      <c r="E39" s="134"/>
      <c r="F39" s="134"/>
      <c r="G39" s="134"/>
    </row>
  </sheetData>
  <sheetProtection sheet="1" objects="1" scenarios="1"/>
  <protectedRanges>
    <protectedRange sqref="C2:C3" name=""/>
  </protectedRanges>
  <mergeCells count="5">
    <mergeCell ref="A1:A39"/>
    <mergeCell ref="B1:G1"/>
    <mergeCell ref="D2:D3"/>
    <mergeCell ref="G2:G4"/>
    <mergeCell ref="B5:G39"/>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I1704"/>
  <sheetViews>
    <sheetView workbookViewId="0" topLeftCell="C1">
      <selection activeCell="Q4" sqref="Q4"/>
    </sheetView>
  </sheetViews>
  <sheetFormatPr defaultColWidth="11.421875" defaultRowHeight="15"/>
  <cols>
    <col min="1" max="1" width="6.421875" style="4" bestFit="1" customWidth="1"/>
    <col min="2" max="2" width="6.00390625" style="0" bestFit="1" customWidth="1"/>
    <col min="3" max="3" width="6.140625" style="0" customWidth="1"/>
    <col min="4" max="4" width="6.421875" style="4" bestFit="1" customWidth="1"/>
    <col min="5" max="5" width="12.00390625" style="0" bestFit="1" customWidth="1"/>
    <col min="6" max="6" width="6.7109375" style="0" customWidth="1"/>
    <col min="7" max="7" width="6.421875" style="4" bestFit="1" customWidth="1"/>
    <col min="8" max="8" width="5.7109375" style="0" customWidth="1"/>
    <col min="9" max="9" width="5.140625" style="0" customWidth="1"/>
    <col min="10" max="10" width="6.421875" style="4" bestFit="1" customWidth="1"/>
    <col min="11" max="11" width="7.421875" style="0" bestFit="1" customWidth="1"/>
    <col min="13" max="13" width="4.7109375" style="0" customWidth="1"/>
    <col min="14" max="14" width="9.421875" style="0" customWidth="1"/>
    <col min="15" max="15" width="6.7109375" style="0" customWidth="1"/>
    <col min="16" max="16" width="7.7109375" style="0" customWidth="1"/>
    <col min="17" max="17" width="13.28125" style="0" customWidth="1"/>
    <col min="18" max="18" width="3.8515625" style="0" customWidth="1"/>
    <col min="19" max="19" width="5.00390625" style="0" customWidth="1"/>
    <col min="20" max="20" width="6.28125" style="0" customWidth="1"/>
    <col min="21" max="22" width="7.421875" style="0" customWidth="1"/>
    <col min="23" max="23" width="6.8515625" style="0" customWidth="1"/>
    <col min="24" max="24" width="5.7109375" style="0" customWidth="1"/>
    <col min="25" max="25" width="6.421875" style="0" customWidth="1"/>
    <col min="26" max="26" width="7.00390625" style="0" customWidth="1"/>
    <col min="27" max="27" width="3.7109375" style="0" customWidth="1"/>
    <col min="28" max="28" width="4.421875" style="0" customWidth="1"/>
    <col min="29" max="29" width="6.140625" style="0" customWidth="1"/>
    <col min="30" max="30" width="7.421875" style="0" customWidth="1"/>
    <col min="31" max="31" width="6.421875" style="0" customWidth="1"/>
    <col min="32" max="32" width="6.8515625" style="0" customWidth="1"/>
    <col min="33" max="33" width="6.421875" style="0" customWidth="1"/>
    <col min="34" max="34" width="5.7109375" style="0" customWidth="1"/>
    <col min="35" max="35" width="6.00390625" style="0" customWidth="1"/>
  </cols>
  <sheetData>
    <row r="1" spans="1:35" s="5" customFormat="1" ht="31.5" customHeight="1">
      <c r="A1" s="135" t="s">
        <v>48</v>
      </c>
      <c r="B1" s="135"/>
      <c r="D1" s="135" t="s">
        <v>49</v>
      </c>
      <c r="E1" s="135"/>
      <c r="G1" s="135" t="s">
        <v>50</v>
      </c>
      <c r="H1" s="135"/>
      <c r="J1" s="136" t="s">
        <v>51</v>
      </c>
      <c r="K1" s="137"/>
      <c r="L1" s="10" t="s">
        <v>55</v>
      </c>
      <c r="M1" s="6"/>
      <c r="N1" s="7" t="s">
        <v>52</v>
      </c>
      <c r="O1" s="7" t="s">
        <v>53</v>
      </c>
      <c r="P1" s="7" t="s">
        <v>54</v>
      </c>
      <c r="S1" s="7" t="s">
        <v>71</v>
      </c>
      <c r="T1" s="7" t="s">
        <v>77</v>
      </c>
      <c r="U1" s="7" t="s">
        <v>78</v>
      </c>
      <c r="V1" s="7" t="s">
        <v>79</v>
      </c>
      <c r="W1" s="7" t="s">
        <v>80</v>
      </c>
      <c r="X1" s="7" t="s">
        <v>81</v>
      </c>
      <c r="Y1" s="7" t="s">
        <v>82</v>
      </c>
      <c r="Z1" s="7" t="s">
        <v>83</v>
      </c>
      <c r="AB1" s="7" t="s">
        <v>71</v>
      </c>
      <c r="AC1" s="7" t="s">
        <v>77</v>
      </c>
      <c r="AD1" s="7" t="s">
        <v>1</v>
      </c>
      <c r="AE1" s="7" t="s">
        <v>2</v>
      </c>
      <c r="AF1" s="7" t="s">
        <v>80</v>
      </c>
      <c r="AG1" s="7" t="s">
        <v>81</v>
      </c>
      <c r="AH1" s="7" t="s">
        <v>82</v>
      </c>
      <c r="AI1" s="7" t="s">
        <v>3</v>
      </c>
    </row>
    <row r="2" spans="1:35" ht="15">
      <c r="A2" s="8">
        <v>0.88</v>
      </c>
      <c r="B2" s="9">
        <f>'Masse et Centrage'!$G$44</f>
        <v>932</v>
      </c>
      <c r="D2" s="8">
        <v>0.88</v>
      </c>
      <c r="E2" s="9">
        <v>-1000</v>
      </c>
      <c r="G2" s="8">
        <v>0.88</v>
      </c>
      <c r="H2" s="9">
        <v>-1000</v>
      </c>
      <c r="J2" s="8">
        <v>0.88</v>
      </c>
      <c r="K2" s="9">
        <f>IF(J2=N2,'Masse et Centrage'!$G$44,-1000)</f>
        <v>-1000</v>
      </c>
      <c r="L2" s="9">
        <f>IF(K2&gt;E2,1,0)</f>
        <v>0</v>
      </c>
      <c r="N2" s="8">
        <f>ROUND('Masse et Centrage'!$H$44,3)</f>
        <v>1.047</v>
      </c>
      <c r="O2" s="9">
        <v>0.9</v>
      </c>
      <c r="P2" s="9">
        <v>1.2</v>
      </c>
      <c r="S2" s="9">
        <v>100</v>
      </c>
      <c r="T2" s="9">
        <f>IF(S2&lt;Q8,-1000,IF(S2&lt;=Q10,O10*S2+P10,IF(S2&lt;=Q11,O11*S2+P11,IF(S2&lt;=Q12,O12*S2+P12,8000))))</f>
        <v>-1000</v>
      </c>
      <c r="U2" s="9">
        <f>IF(S2&lt;Q13,-1000,IF(S2&lt;=Q15,O15*S2+P15,IF(S2&lt;=Q16,O16*S2+P16,IF(S2&lt;=Q17,O17*S2+P17,8000))))</f>
        <v>-1000</v>
      </c>
      <c r="V2" s="9">
        <f>'Perfos Décollage'!F2</f>
        <v>500</v>
      </c>
      <c r="W2" s="9">
        <v>0</v>
      </c>
      <c r="X2" s="9">
        <f aca="true" t="shared" si="0" ref="X2:X65">IF(W2=0,-4000,T2)</f>
        <v>-4000</v>
      </c>
      <c r="Y2" s="9">
        <v>0</v>
      </c>
      <c r="Z2" s="9">
        <f aca="true" t="shared" si="1" ref="Z2:Z65">IF(Y2=0,-4000,U2)</f>
        <v>-4000</v>
      </c>
      <c r="AA2" t="s">
        <v>91</v>
      </c>
      <c r="AB2" s="9">
        <v>100</v>
      </c>
      <c r="AC2" s="9">
        <v>-1000</v>
      </c>
      <c r="AD2" s="9">
        <v>-1000</v>
      </c>
      <c r="AE2" s="9">
        <f>'Perfos Atterissage'!F2</f>
        <v>500</v>
      </c>
      <c r="AF2" s="9">
        <v>0</v>
      </c>
      <c r="AG2" s="9">
        <f aca="true" t="shared" si="2" ref="AG2:AG65">IF(AF2=0,-4000,AC2)</f>
        <v>-4000</v>
      </c>
      <c r="AH2" s="9">
        <v>0</v>
      </c>
      <c r="AI2" s="9">
        <f aca="true" t="shared" si="3" ref="AI2:AI65">IF(AH2=0,-4000,AD2)</f>
        <v>-4000</v>
      </c>
    </row>
    <row r="3" spans="1:35" ht="15">
      <c r="A3" s="8">
        <f>A2+0.0002</f>
        <v>0.8802</v>
      </c>
      <c r="B3" s="9">
        <f>'Masse et Centrage'!$G$44</f>
        <v>932</v>
      </c>
      <c r="D3" s="8">
        <f>D2+0.0002</f>
        <v>0.8802</v>
      </c>
      <c r="E3" s="9">
        <v>-1000</v>
      </c>
      <c r="G3" s="8">
        <f>G2+0.0002</f>
        <v>0.8802</v>
      </c>
      <c r="H3" s="9">
        <v>-1000</v>
      </c>
      <c r="J3" s="8">
        <f>ROUND(J2+0.0002,4)</f>
        <v>0.8802</v>
      </c>
      <c r="K3" s="9">
        <f>IF(J3=N2,'Masse et Centrage'!$G$44,-1000)</f>
        <v>-1000</v>
      </c>
      <c r="L3" s="9">
        <f aca="true" t="shared" si="4" ref="L3:L66">IF(K3&gt;E3,1,0)</f>
        <v>0</v>
      </c>
      <c r="S3" s="9">
        <f>S2+1</f>
        <v>101</v>
      </c>
      <c r="T3" s="9">
        <f>IF(S3&lt;Q8,-1000,IF(S3&lt;=Q10,O10*S3+P10,IF(S3&lt;=Q11,O11*S3+P11,IF(S3&lt;=Q12,O12*S3+P12,8000))))</f>
        <v>-1000</v>
      </c>
      <c r="U3" s="9">
        <f>IF(S3&lt;Q13,-1000,IF(S3&lt;=Q15,O15*S3+P15,IF(S3&lt;=Q16,O16*S3+P16,IF(S3&lt;=Q17,O17*S3+P17,8000))))</f>
        <v>-1000</v>
      </c>
      <c r="V3" s="9">
        <f>'Perfos Décollage'!F2</f>
        <v>500</v>
      </c>
      <c r="W3" s="9">
        <f aca="true" t="shared" si="5" ref="W3:W66">IF(AND(V3&lt;=T3,V3&gt;T2),S3,0)</f>
        <v>0</v>
      </c>
      <c r="X3" s="9">
        <f t="shared" si="0"/>
        <v>-4000</v>
      </c>
      <c r="Y3" s="9">
        <f aca="true" t="shared" si="6" ref="Y3:Y66">IF(AND(V3&lt;=U3,V3&gt;U2),S3,0)</f>
        <v>0</v>
      </c>
      <c r="Z3" s="9">
        <f t="shared" si="1"/>
        <v>-4000</v>
      </c>
      <c r="AB3" s="9">
        <f>AB2+1</f>
        <v>101</v>
      </c>
      <c r="AC3" s="9">
        <v>-1000</v>
      </c>
      <c r="AD3" s="9">
        <v>-1000</v>
      </c>
      <c r="AE3" s="9">
        <f>'Perfos Atterissage'!F2</f>
        <v>500</v>
      </c>
      <c r="AF3" s="9">
        <f>IF(AND(AE3&lt;=AC3,AE3&gt;AC2),AB3,0)</f>
        <v>0</v>
      </c>
      <c r="AG3" s="9">
        <f t="shared" si="2"/>
        <v>-4000</v>
      </c>
      <c r="AH3" s="9">
        <f>IF(AND(AE3&lt;=AD3,AE3&gt;AD2),AB3,0)</f>
        <v>0</v>
      </c>
      <c r="AI3" s="9">
        <f t="shared" si="3"/>
        <v>-4000</v>
      </c>
    </row>
    <row r="4" spans="1:35" ht="15">
      <c r="A4" s="8">
        <f aca="true" t="shared" si="7" ref="A4:A67">A3+0.0002</f>
        <v>0.8804</v>
      </c>
      <c r="B4" s="9">
        <f>'Masse et Centrage'!$G$44</f>
        <v>932</v>
      </c>
      <c r="D4" s="8">
        <f aca="true" t="shared" si="8" ref="D4:D67">D3+0.0002</f>
        <v>0.8804</v>
      </c>
      <c r="E4" s="9">
        <v>-1000</v>
      </c>
      <c r="G4" s="8">
        <f aca="true" t="shared" si="9" ref="G4:G67">G3+0.0002</f>
        <v>0.8804</v>
      </c>
      <c r="H4" s="9">
        <v>-1000</v>
      </c>
      <c r="J4" s="8">
        <f aca="true" t="shared" si="10" ref="J4:J67">ROUND(J3+0.0002,4)</f>
        <v>0.8804</v>
      </c>
      <c r="K4" s="9">
        <f>IF(J4=N2,'Masse et Centrage'!$G$44,-1000)</f>
        <v>-1000</v>
      </c>
      <c r="L4" s="9">
        <f t="shared" si="4"/>
        <v>0</v>
      </c>
      <c r="S4" s="9">
        <f aca="true" t="shared" si="11" ref="S4:S67">S3+1</f>
        <v>102</v>
      </c>
      <c r="T4" s="9">
        <f>IF(S4&lt;Q8,-1000,IF(S4&lt;=Q10,O10*S4+P10,IF(S4&lt;=Q11,O11*S4+P11,IF(S4&lt;=Q12,O12*S4+P12,8000))))</f>
        <v>-1000</v>
      </c>
      <c r="U4" s="9">
        <f>IF(S4&lt;Q13,-1000,IF(S4&lt;=Q15,O15*S4+P15,IF(S4&lt;=Q16,O16*S4+P16,IF(S4&lt;=Q17,O17*S4+P17,8000))))</f>
        <v>-1000</v>
      </c>
      <c r="V4" s="9">
        <f>'Perfos Décollage'!F2</f>
        <v>500</v>
      </c>
      <c r="W4" s="9">
        <f t="shared" si="5"/>
        <v>0</v>
      </c>
      <c r="X4" s="9">
        <f t="shared" si="0"/>
        <v>-4000</v>
      </c>
      <c r="Y4" s="9">
        <f t="shared" si="6"/>
        <v>0</v>
      </c>
      <c r="Z4" s="9">
        <f t="shared" si="1"/>
        <v>-4000</v>
      </c>
      <c r="AB4" s="9">
        <f aca="true" t="shared" si="12" ref="AB4:AB67">AB3+1</f>
        <v>102</v>
      </c>
      <c r="AC4" s="9">
        <v>-1000</v>
      </c>
      <c r="AD4" s="9">
        <v>-1000</v>
      </c>
      <c r="AE4" s="9">
        <f>'Perfos Atterissage'!F2</f>
        <v>500</v>
      </c>
      <c r="AF4" s="9">
        <f aca="true" t="shared" si="13" ref="AF4:AF67">IF(AND(AE4&lt;=AC4,AE4&gt;AC3),AB4,0)</f>
        <v>0</v>
      </c>
      <c r="AG4" s="9">
        <f t="shared" si="2"/>
        <v>-4000</v>
      </c>
      <c r="AH4" s="9">
        <f aca="true" t="shared" si="14" ref="AH4:AH67">IF(AND(AE4&lt;=AD4,AE4&gt;AD3),AB4,0)</f>
        <v>0</v>
      </c>
      <c r="AI4" s="9">
        <f t="shared" si="3"/>
        <v>-4000</v>
      </c>
    </row>
    <row r="5" spans="1:35" ht="15">
      <c r="A5" s="8">
        <f t="shared" si="7"/>
        <v>0.8805999999999999</v>
      </c>
      <c r="B5" s="9">
        <f>'Masse et Centrage'!$G$44</f>
        <v>932</v>
      </c>
      <c r="D5" s="8">
        <f t="shared" si="8"/>
        <v>0.8805999999999999</v>
      </c>
      <c r="E5" s="9">
        <v>-1000</v>
      </c>
      <c r="G5" s="8">
        <f t="shared" si="9"/>
        <v>0.8805999999999999</v>
      </c>
      <c r="H5" s="9">
        <v>-1000</v>
      </c>
      <c r="J5" s="8">
        <f t="shared" si="10"/>
        <v>0.8806</v>
      </c>
      <c r="K5" s="9">
        <f>IF(J5=N2,'Masse et Centrage'!$G$44,-1000)</f>
        <v>-1000</v>
      </c>
      <c r="L5" s="9">
        <f t="shared" si="4"/>
        <v>0</v>
      </c>
      <c r="N5" s="21"/>
      <c r="O5" s="21"/>
      <c r="S5" s="9">
        <f t="shared" si="11"/>
        <v>103</v>
      </c>
      <c r="T5" s="9">
        <f>IF(S5&lt;Q8,-1000,IF(S5&lt;=Q10,O10*S5+P10,IF(S5&lt;=Q11,O11*S5+P11,IF(S5&lt;=Q12,O12*S5+P12,8000))))</f>
        <v>-1000</v>
      </c>
      <c r="U5" s="9">
        <f>IF(S5&lt;Q13,-1000,IF(S5&lt;=Q15,O15*S5+P15,IF(S5&lt;=Q16,O16*S5+P16,IF(S5&lt;=Q17,O17*S5+P17,8000))))</f>
        <v>-1000</v>
      </c>
      <c r="V5" s="9">
        <f>'Perfos Décollage'!F2</f>
        <v>500</v>
      </c>
      <c r="W5" s="9">
        <f t="shared" si="5"/>
        <v>0</v>
      </c>
      <c r="X5" s="9">
        <f t="shared" si="0"/>
        <v>-4000</v>
      </c>
      <c r="Y5" s="9">
        <f t="shared" si="6"/>
        <v>0</v>
      </c>
      <c r="Z5" s="9">
        <f t="shared" si="1"/>
        <v>-4000</v>
      </c>
      <c r="AB5" s="9">
        <f t="shared" si="12"/>
        <v>103</v>
      </c>
      <c r="AC5" s="9">
        <v>-1000</v>
      </c>
      <c r="AD5" s="9">
        <v>-1000</v>
      </c>
      <c r="AE5" s="9">
        <f>'Perfos Atterissage'!F2</f>
        <v>500</v>
      </c>
      <c r="AF5" s="9">
        <f t="shared" si="13"/>
        <v>0</v>
      </c>
      <c r="AG5" s="9">
        <f t="shared" si="2"/>
        <v>-4000</v>
      </c>
      <c r="AH5" s="9">
        <f t="shared" si="14"/>
        <v>0</v>
      </c>
      <c r="AI5" s="9">
        <f t="shared" si="3"/>
        <v>-4000</v>
      </c>
    </row>
    <row r="6" spans="1:35" ht="15">
      <c r="A6" s="8">
        <f t="shared" si="7"/>
        <v>0.8807999999999999</v>
      </c>
      <c r="B6" s="9">
        <f>'Masse et Centrage'!$G$44</f>
        <v>932</v>
      </c>
      <c r="D6" s="8">
        <f t="shared" si="8"/>
        <v>0.8807999999999999</v>
      </c>
      <c r="E6" s="9">
        <v>-1000</v>
      </c>
      <c r="G6" s="8">
        <f t="shared" si="9"/>
        <v>0.8807999999999999</v>
      </c>
      <c r="H6" s="9">
        <v>-1000</v>
      </c>
      <c r="J6" s="8">
        <f t="shared" si="10"/>
        <v>0.8808</v>
      </c>
      <c r="K6" s="9">
        <f>IF(J6=N2,'Masse et Centrage'!$G$44,-1000)</f>
        <v>-1000</v>
      </c>
      <c r="L6" s="9">
        <f t="shared" si="4"/>
        <v>0</v>
      </c>
      <c r="O6" s="22"/>
      <c r="S6" s="9">
        <f t="shared" si="11"/>
        <v>104</v>
      </c>
      <c r="T6" s="9">
        <f>IF(S6&lt;Q8,-1000,IF(S6&lt;=Q10,O10*S6+P10,IF(S6&lt;=Q11,O11*S6+P11,IF(S6&lt;=Q12,O12*S6+P12,8000))))</f>
        <v>-1000</v>
      </c>
      <c r="U6" s="9">
        <f>IF(S6&lt;Q13,-1000,IF(S6&lt;=Q15,O15*S6+P15,IF(S6&lt;=Q16,O16*S6+P16,IF(S6&lt;=Q17,O17*S6+P17,8000))))</f>
        <v>-1000</v>
      </c>
      <c r="V6" s="9">
        <f>'Perfos Décollage'!F2</f>
        <v>500</v>
      </c>
      <c r="W6" s="9">
        <f t="shared" si="5"/>
        <v>0</v>
      </c>
      <c r="X6" s="9">
        <f t="shared" si="0"/>
        <v>-4000</v>
      </c>
      <c r="Y6" s="9">
        <f t="shared" si="6"/>
        <v>0</v>
      </c>
      <c r="Z6" s="9">
        <f t="shared" si="1"/>
        <v>-4000</v>
      </c>
      <c r="AB6" s="9">
        <f t="shared" si="12"/>
        <v>104</v>
      </c>
      <c r="AC6" s="9">
        <v>-1000</v>
      </c>
      <c r="AD6" s="9">
        <v>-1000</v>
      </c>
      <c r="AE6" s="9">
        <f>'Perfos Atterissage'!F2</f>
        <v>500</v>
      </c>
      <c r="AF6" s="9">
        <f t="shared" si="13"/>
        <v>0</v>
      </c>
      <c r="AG6" s="9">
        <f t="shared" si="2"/>
        <v>-4000</v>
      </c>
      <c r="AH6" s="9">
        <f t="shared" si="14"/>
        <v>0</v>
      </c>
      <c r="AI6" s="9">
        <f t="shared" si="3"/>
        <v>-4000</v>
      </c>
    </row>
    <row r="7" spans="1:35" ht="15">
      <c r="A7" s="8">
        <f t="shared" si="7"/>
        <v>0.8809999999999999</v>
      </c>
      <c r="B7" s="9">
        <f>'Masse et Centrage'!$G$44</f>
        <v>932</v>
      </c>
      <c r="D7" s="8">
        <f t="shared" si="8"/>
        <v>0.8809999999999999</v>
      </c>
      <c r="E7" s="9">
        <v>-1000</v>
      </c>
      <c r="G7" s="8">
        <f t="shared" si="9"/>
        <v>0.8809999999999999</v>
      </c>
      <c r="H7" s="9">
        <v>-1000</v>
      </c>
      <c r="J7" s="8">
        <f t="shared" si="10"/>
        <v>0.881</v>
      </c>
      <c r="K7" s="9">
        <f>IF(J7=N2,'Masse et Centrage'!$G$44,-1000)</f>
        <v>-1000</v>
      </c>
      <c r="L7" s="9">
        <f t="shared" si="4"/>
        <v>0</v>
      </c>
      <c r="S7" s="9">
        <f t="shared" si="11"/>
        <v>105</v>
      </c>
      <c r="T7" s="9">
        <f>IF(S7&lt;Q8,-1000,IF(S7&lt;=Q10,O10*S7+P10,IF(S7&lt;=Q11,O11*S7+P11,IF(S7&lt;=Q12,O12*S7+P12,8000))))</f>
        <v>-1000</v>
      </c>
      <c r="U7" s="9">
        <f>IF(S7&lt;Q13,-1000,IF(S7&lt;=Q15,O15*S7+P15,IF(S7&lt;=Q16,O16*S7+P16,IF(S7&lt;=Q17,O17*S7+P17,8000))))</f>
        <v>-1000</v>
      </c>
      <c r="V7" s="9">
        <f>'Perfos Décollage'!F2</f>
        <v>500</v>
      </c>
      <c r="W7" s="9">
        <f t="shared" si="5"/>
        <v>0</v>
      </c>
      <c r="X7" s="9">
        <f t="shared" si="0"/>
        <v>-4000</v>
      </c>
      <c r="Y7" s="9">
        <f t="shared" si="6"/>
        <v>0</v>
      </c>
      <c r="Z7" s="9">
        <f t="shared" si="1"/>
        <v>-4000</v>
      </c>
      <c r="AB7" s="9">
        <f t="shared" si="12"/>
        <v>105</v>
      </c>
      <c r="AC7" s="9">
        <v>-1000</v>
      </c>
      <c r="AD7" s="9">
        <v>-1000</v>
      </c>
      <c r="AE7" s="9">
        <f>'Perfos Atterissage'!F2</f>
        <v>500</v>
      </c>
      <c r="AF7" s="9">
        <f t="shared" si="13"/>
        <v>0</v>
      </c>
      <c r="AG7" s="9">
        <f t="shared" si="2"/>
        <v>-4000</v>
      </c>
      <c r="AH7" s="9">
        <f t="shared" si="14"/>
        <v>0</v>
      </c>
      <c r="AI7" s="9">
        <f t="shared" si="3"/>
        <v>-4000</v>
      </c>
    </row>
    <row r="8" spans="1:35" ht="15">
      <c r="A8" s="8">
        <f t="shared" si="7"/>
        <v>0.8811999999999999</v>
      </c>
      <c r="B8" s="9">
        <f>'Masse et Centrage'!$G$44</f>
        <v>932</v>
      </c>
      <c r="D8" s="8">
        <f t="shared" si="8"/>
        <v>0.8811999999999999</v>
      </c>
      <c r="E8" s="9">
        <v>-1000</v>
      </c>
      <c r="G8" s="8">
        <f t="shared" si="9"/>
        <v>0.8811999999999999</v>
      </c>
      <c r="H8" s="9">
        <v>-1000</v>
      </c>
      <c r="J8" s="8">
        <f t="shared" si="10"/>
        <v>0.8812</v>
      </c>
      <c r="K8" s="9">
        <f>IF(J8=N2,'Masse et Centrage'!$G$44,-1000)</f>
        <v>-1000</v>
      </c>
      <c r="L8" s="9">
        <f t="shared" si="4"/>
        <v>0</v>
      </c>
      <c r="P8" t="s">
        <v>53</v>
      </c>
      <c r="Q8">
        <f>ROUND((0-P10)/O10,0)</f>
        <v>201</v>
      </c>
      <c r="S8" s="9">
        <f t="shared" si="11"/>
        <v>106</v>
      </c>
      <c r="T8" s="9">
        <f>IF(S8&lt;Q8,-1000,IF(S8&lt;=Q10,O10*S8+P10,IF(S8&lt;=Q11,O11*S8+P11,IF(S8&lt;=Q12,O12*S8+P12,8000))))</f>
        <v>-1000</v>
      </c>
      <c r="U8" s="9">
        <f>IF(S8&lt;Q13,-1000,IF(S8&lt;=Q15,O15*S8+P15,IF(S8&lt;=Q16,O16*S8+P16,IF(S8&lt;=Q17,O17*S8+P17,8000))))</f>
        <v>-1000</v>
      </c>
      <c r="V8" s="9">
        <f>'Perfos Décollage'!F2</f>
        <v>500</v>
      </c>
      <c r="W8" s="9">
        <f t="shared" si="5"/>
        <v>0</v>
      </c>
      <c r="X8" s="9">
        <f t="shared" si="0"/>
        <v>-4000</v>
      </c>
      <c r="Y8" s="9">
        <f t="shared" si="6"/>
        <v>0</v>
      </c>
      <c r="Z8" s="9">
        <f t="shared" si="1"/>
        <v>-4000</v>
      </c>
      <c r="AB8" s="9">
        <f t="shared" si="12"/>
        <v>106</v>
      </c>
      <c r="AC8" s="9">
        <v>-1000</v>
      </c>
      <c r="AD8" s="9">
        <v>-1000</v>
      </c>
      <c r="AE8" s="9">
        <f>'Perfos Atterissage'!F2</f>
        <v>500</v>
      </c>
      <c r="AF8" s="9">
        <f t="shared" si="13"/>
        <v>0</v>
      </c>
      <c r="AG8" s="9">
        <f t="shared" si="2"/>
        <v>-4000</v>
      </c>
      <c r="AH8" s="9">
        <f t="shared" si="14"/>
        <v>0</v>
      </c>
      <c r="AI8" s="9">
        <f t="shared" si="3"/>
        <v>-4000</v>
      </c>
    </row>
    <row r="9" spans="1:35" ht="15">
      <c r="A9" s="8">
        <f t="shared" si="7"/>
        <v>0.8813999999999999</v>
      </c>
      <c r="B9" s="9">
        <f>'Masse et Centrage'!$G$44</f>
        <v>932</v>
      </c>
      <c r="D9" s="8">
        <f t="shared" si="8"/>
        <v>0.8813999999999999</v>
      </c>
      <c r="E9" s="9">
        <v>-1000</v>
      </c>
      <c r="G9" s="8">
        <f t="shared" si="9"/>
        <v>0.8813999999999999</v>
      </c>
      <c r="H9" s="9">
        <v>-1000</v>
      </c>
      <c r="J9" s="8">
        <f t="shared" si="10"/>
        <v>0.8814</v>
      </c>
      <c r="K9" s="9">
        <f>IF(J9=N2,'Masse et Centrage'!$G$44,-1000)</f>
        <v>-1000</v>
      </c>
      <c r="L9" s="9">
        <f t="shared" si="4"/>
        <v>0</v>
      </c>
      <c r="N9" t="s">
        <v>92</v>
      </c>
      <c r="O9" t="s">
        <v>89</v>
      </c>
      <c r="P9" t="s">
        <v>90</v>
      </c>
      <c r="Q9" t="s">
        <v>88</v>
      </c>
      <c r="S9" s="9">
        <f t="shared" si="11"/>
        <v>107</v>
      </c>
      <c r="T9" s="9">
        <f>IF(S9&lt;Q8,-1000,IF(S9&lt;=Q10,O10*S9+P10,IF(S9&lt;=Q11,O11*S9+P11,IF(S9&lt;=Q12,O12*S9+P12,8000))))</f>
        <v>-1000</v>
      </c>
      <c r="U9" s="9">
        <f>IF(S9&lt;Q13,-1000,IF(S9&lt;=Q15,O15*S9+P15,IF(S9&lt;=Q16,O16*S9+P16,IF(S9&lt;=Q17,O17*S9+P17,8000))))</f>
        <v>-1000</v>
      </c>
      <c r="V9" s="9">
        <f>'Perfos Décollage'!F2</f>
        <v>500</v>
      </c>
      <c r="W9" s="9">
        <f t="shared" si="5"/>
        <v>0</v>
      </c>
      <c r="X9" s="9">
        <f t="shared" si="0"/>
        <v>-4000</v>
      </c>
      <c r="Y9" s="9">
        <f t="shared" si="6"/>
        <v>0</v>
      </c>
      <c r="Z9" s="9">
        <f t="shared" si="1"/>
        <v>-4000</v>
      </c>
      <c r="AB9" s="9">
        <f t="shared" si="12"/>
        <v>107</v>
      </c>
      <c r="AC9" s="9">
        <v>-1000</v>
      </c>
      <c r="AD9" s="9">
        <v>-1000</v>
      </c>
      <c r="AE9" s="9">
        <f>'Perfos Atterissage'!F2</f>
        <v>500</v>
      </c>
      <c r="AF9" s="9">
        <f t="shared" si="13"/>
        <v>0</v>
      </c>
      <c r="AG9" s="9">
        <f t="shared" si="2"/>
        <v>-4000</v>
      </c>
      <c r="AH9" s="9">
        <f t="shared" si="14"/>
        <v>0</v>
      </c>
      <c r="AI9" s="9">
        <f t="shared" si="3"/>
        <v>-4000</v>
      </c>
    </row>
    <row r="10" spans="1:35" ht="15">
      <c r="A10" s="8">
        <f t="shared" si="7"/>
        <v>0.8815999999999998</v>
      </c>
      <c r="B10" s="9">
        <f>'Masse et Centrage'!$G$44</f>
        <v>932</v>
      </c>
      <c r="D10" s="8">
        <f t="shared" si="8"/>
        <v>0.8815999999999998</v>
      </c>
      <c r="E10" s="9">
        <v>-1000</v>
      </c>
      <c r="G10" s="8">
        <f t="shared" si="9"/>
        <v>0.8815999999999998</v>
      </c>
      <c r="H10" s="9">
        <v>-1000</v>
      </c>
      <c r="J10" s="8">
        <f t="shared" si="10"/>
        <v>0.8816</v>
      </c>
      <c r="K10" s="9">
        <f>IF(J10=N2,'Masse et Centrage'!$G$44,-1000)</f>
        <v>-1000</v>
      </c>
      <c r="L10" s="9">
        <f t="shared" si="4"/>
        <v>0</v>
      </c>
      <c r="N10" t="s">
        <v>85</v>
      </c>
      <c r="O10">
        <f>IF('Perfos Décollage'!C4&lt;900,-0.243993994*'Perfos Décollage'!C4+287.1621624,-0.148750149*'Perfos Décollage'!C4+201.4427014)</f>
        <v>62.80756253200002</v>
      </c>
      <c r="P10">
        <f>IF('Perfos Décollage'!C4&lt;900,1.6704204*'Perfos Décollage'!C4-14273.64863,4.156254126*'Perfos Décollage'!C4-16510.89898)</f>
        <v>-12637.270134568002</v>
      </c>
      <c r="Q10">
        <f>ROUND((P11-P10)/(O10-O11),0)</f>
        <v>241</v>
      </c>
      <c r="S10" s="9">
        <f t="shared" si="11"/>
        <v>108</v>
      </c>
      <c r="T10" s="9">
        <f>IF(S10&lt;Q8,-1000,IF(S10&lt;=Q10,O10*S10+P10,IF(S10&lt;=Q11,O11*S10+P11,IF(S10&lt;=Q12,O12*S10+P12,8000))))</f>
        <v>-1000</v>
      </c>
      <c r="U10" s="9">
        <f>IF(S10&lt;Q13,-1000,IF(S10&lt;=Q15,O15*S10+P15,IF(S10&lt;=Q16,O16*S10+P16,IF(S10&lt;=Q17,O17*S10+P17,8000))))</f>
        <v>-1000</v>
      </c>
      <c r="V10" s="9">
        <f>'Perfos Décollage'!F2</f>
        <v>500</v>
      </c>
      <c r="W10" s="9">
        <f t="shared" si="5"/>
        <v>0</v>
      </c>
      <c r="X10" s="9">
        <f t="shared" si="0"/>
        <v>-4000</v>
      </c>
      <c r="Y10" s="9">
        <f t="shared" si="6"/>
        <v>0</v>
      </c>
      <c r="Z10" s="9">
        <f t="shared" si="1"/>
        <v>-4000</v>
      </c>
      <c r="AB10" s="9">
        <f t="shared" si="12"/>
        <v>108</v>
      </c>
      <c r="AC10" s="9">
        <v>-1000</v>
      </c>
      <c r="AD10" s="9">
        <v>-1000</v>
      </c>
      <c r="AE10" s="9">
        <f>'Perfos Atterissage'!F2</f>
        <v>500</v>
      </c>
      <c r="AF10" s="9">
        <f t="shared" si="13"/>
        <v>0</v>
      </c>
      <c r="AG10" s="9">
        <f t="shared" si="2"/>
        <v>-4000</v>
      </c>
      <c r="AH10" s="9">
        <f t="shared" si="14"/>
        <v>0</v>
      </c>
      <c r="AI10" s="9">
        <f t="shared" si="3"/>
        <v>-4000</v>
      </c>
    </row>
    <row r="11" spans="1:35" ht="15">
      <c r="A11" s="8">
        <f t="shared" si="7"/>
        <v>0.8817999999999998</v>
      </c>
      <c r="B11" s="9">
        <f>'Masse et Centrage'!$G$44</f>
        <v>932</v>
      </c>
      <c r="D11" s="8">
        <f t="shared" si="8"/>
        <v>0.8817999999999998</v>
      </c>
      <c r="E11" s="9">
        <v>-1000</v>
      </c>
      <c r="G11" s="8">
        <f t="shared" si="9"/>
        <v>0.8817999999999998</v>
      </c>
      <c r="H11" s="9">
        <v>-1000</v>
      </c>
      <c r="J11" s="8">
        <f t="shared" si="10"/>
        <v>0.8818</v>
      </c>
      <c r="K11" s="9">
        <f>IF(J11=N2,'Masse et Centrage'!$G$44,-1000)</f>
        <v>-1000</v>
      </c>
      <c r="L11" s="9">
        <f t="shared" si="4"/>
        <v>0</v>
      </c>
      <c r="N11" t="s">
        <v>86</v>
      </c>
      <c r="O11">
        <f>IF('Perfos Décollage'!C4&lt;900,-0.204342273*'Perfos Décollage'!C4+239.4636015,-0.12361376*'Perfos Décollage'!C4+166.8079396)</f>
        <v>51.59991527999999</v>
      </c>
      <c r="P11">
        <f>IF('Perfos Décollage'!C4&lt;900,1.9284802*'Perfos Décollage'!C4-11791.18774,3.832026587*'Perfos Décollage'!C4-13504.37949)</f>
        <v>-9932.930710916</v>
      </c>
      <c r="Q11">
        <f>ROUND((P12-P11)/(O11-O12),0)</f>
        <v>290</v>
      </c>
      <c r="S11" s="9">
        <f t="shared" si="11"/>
        <v>109</v>
      </c>
      <c r="T11" s="9">
        <f>IF(S11&lt;Q8,-1000,IF(S11&lt;=Q10,O10*S11+P10,IF(S11&lt;=Q11,O11*S11+P11,IF(S11&lt;=Q12,O12*S11+P12,8000))))</f>
        <v>-1000</v>
      </c>
      <c r="U11" s="9">
        <f>IF(S11&lt;Q13,-1000,IF(S11&lt;=Q15,O15*S11+P15,IF(S11&lt;=Q16,O16*S11+P16,IF(S11&lt;=Q17,O17*S11+P17,8000))))</f>
        <v>-1000</v>
      </c>
      <c r="V11" s="9">
        <f>'Perfos Décollage'!F2</f>
        <v>500</v>
      </c>
      <c r="W11" s="9">
        <f t="shared" si="5"/>
        <v>0</v>
      </c>
      <c r="X11" s="9">
        <f t="shared" si="0"/>
        <v>-4000</v>
      </c>
      <c r="Y11" s="9">
        <f t="shared" si="6"/>
        <v>0</v>
      </c>
      <c r="Z11" s="9">
        <f t="shared" si="1"/>
        <v>-4000</v>
      </c>
      <c r="AB11" s="9">
        <f t="shared" si="12"/>
        <v>109</v>
      </c>
      <c r="AC11" s="9">
        <v>-1000</v>
      </c>
      <c r="AD11" s="9">
        <v>-1000</v>
      </c>
      <c r="AE11" s="9">
        <f>'Perfos Atterissage'!F2</f>
        <v>500</v>
      </c>
      <c r="AF11" s="9">
        <f t="shared" si="13"/>
        <v>0</v>
      </c>
      <c r="AG11" s="9">
        <f t="shared" si="2"/>
        <v>-4000</v>
      </c>
      <c r="AH11" s="9">
        <f t="shared" si="14"/>
        <v>0</v>
      </c>
      <c r="AI11" s="9">
        <f t="shared" si="3"/>
        <v>-4000</v>
      </c>
    </row>
    <row r="12" spans="1:35" ht="15">
      <c r="A12" s="8">
        <f t="shared" si="7"/>
        <v>0.8819999999999998</v>
      </c>
      <c r="B12" s="9">
        <f>'Masse et Centrage'!$G$44</f>
        <v>932</v>
      </c>
      <c r="D12" s="8">
        <f t="shared" si="8"/>
        <v>0.8819999999999998</v>
      </c>
      <c r="E12" s="9">
        <v>-1000</v>
      </c>
      <c r="G12" s="8">
        <f t="shared" si="9"/>
        <v>0.8819999999999998</v>
      </c>
      <c r="H12" s="9">
        <v>-1000</v>
      </c>
      <c r="J12" s="8">
        <f t="shared" si="10"/>
        <v>0.882</v>
      </c>
      <c r="K12" s="9">
        <f>IF(J12=N2,'Masse et Centrage'!$G$44,-1000)</f>
        <v>-1000</v>
      </c>
      <c r="L12" s="9">
        <f t="shared" si="4"/>
        <v>0</v>
      </c>
      <c r="N12" t="s">
        <v>87</v>
      </c>
      <c r="O12">
        <f>IF('Perfos Décollage'!C4&lt;900,-0.152116402*'Perfos Décollage'!C4+176.5873016,-0.091516049*'Perfos Décollage'!C4+122.0469837)</f>
        <v>36.754026032</v>
      </c>
      <c r="P12">
        <f>IF('Perfos Décollage'!C4&lt;900,2.473544973*'Perfos Décollage'!C4-7980.15873,3.970615671*'Perfos Décollage'!C4-9327.522358)</f>
        <v>-5626.908552628</v>
      </c>
      <c r="Q12">
        <f>ROUND((7500-P12)/O12,0)</f>
        <v>357</v>
      </c>
      <c r="S12" s="9">
        <f t="shared" si="11"/>
        <v>110</v>
      </c>
      <c r="T12" s="9">
        <f>IF(S12&lt;Q8,-1000,IF(S12&lt;=Q10,O10*S12+P10,IF(S12&lt;=Q11,O11*S12+P11,IF(S12&lt;=Q12,O12*S12+P12,8000))))</f>
        <v>-1000</v>
      </c>
      <c r="U12" s="9">
        <f>IF(S12&lt;Q13,-1000,IF(S12&lt;=Q15,O15*S12+P15,IF(S12&lt;=Q16,O16*S12+P16,IF(S12&lt;=Q17,O17*S12+P17,8000))))</f>
        <v>-1000</v>
      </c>
      <c r="V12" s="9">
        <f>'Perfos Décollage'!F2</f>
        <v>500</v>
      </c>
      <c r="W12" s="9">
        <f t="shared" si="5"/>
        <v>0</v>
      </c>
      <c r="X12" s="9">
        <f t="shared" si="0"/>
        <v>-4000</v>
      </c>
      <c r="Y12" s="9">
        <f t="shared" si="6"/>
        <v>0</v>
      </c>
      <c r="Z12" s="9">
        <f t="shared" si="1"/>
        <v>-4000</v>
      </c>
      <c r="AB12" s="9">
        <f t="shared" si="12"/>
        <v>110</v>
      </c>
      <c r="AC12" s="9">
        <v>-1000</v>
      </c>
      <c r="AD12" s="9">
        <v>-1000</v>
      </c>
      <c r="AE12" s="9">
        <f>'Perfos Atterissage'!F2</f>
        <v>500</v>
      </c>
      <c r="AF12" s="9">
        <f t="shared" si="13"/>
        <v>0</v>
      </c>
      <c r="AG12" s="9">
        <f t="shared" si="2"/>
        <v>-4000</v>
      </c>
      <c r="AH12" s="9">
        <f t="shared" si="14"/>
        <v>0</v>
      </c>
      <c r="AI12" s="9">
        <f t="shared" si="3"/>
        <v>-4000</v>
      </c>
    </row>
    <row r="13" spans="1:35" ht="15">
      <c r="A13" s="8">
        <f t="shared" si="7"/>
        <v>0.8821999999999998</v>
      </c>
      <c r="B13" s="9">
        <f>'Masse et Centrage'!$G$44</f>
        <v>932</v>
      </c>
      <c r="D13" s="8">
        <f t="shared" si="8"/>
        <v>0.8821999999999998</v>
      </c>
      <c r="E13" s="9">
        <v>-1000</v>
      </c>
      <c r="G13" s="8">
        <f t="shared" si="9"/>
        <v>0.8821999999999998</v>
      </c>
      <c r="H13" s="9">
        <v>-1000</v>
      </c>
      <c r="J13" s="8">
        <f t="shared" si="10"/>
        <v>0.8822</v>
      </c>
      <c r="K13" s="9">
        <f>IF(J13=N2,'Masse et Centrage'!$G$44,-1000)</f>
        <v>-1000</v>
      </c>
      <c r="L13" s="9">
        <f t="shared" si="4"/>
        <v>0</v>
      </c>
      <c r="P13" t="s">
        <v>53</v>
      </c>
      <c r="Q13">
        <f>ROUND((0-P15)/O15,0)</f>
        <v>348</v>
      </c>
      <c r="S13" s="9">
        <f t="shared" si="11"/>
        <v>111</v>
      </c>
      <c r="T13" s="9">
        <f>IF(S13&lt;Q8,-1000,IF(S13&lt;=Q10,O10*S13+P10,IF(S13&lt;=Q11,O11*S13+P11,IF(S13&lt;=Q12,O12*S13+P12,8000))))</f>
        <v>-1000</v>
      </c>
      <c r="U13" s="9">
        <f>IF(S13&lt;Q13,-1000,IF(S13&lt;=Q15,O15*S13+P15,IF(S13&lt;=Q16,O16*S13+P16,IF(S13&lt;=Q17,O17*S13+P17,8000))))</f>
        <v>-1000</v>
      </c>
      <c r="V13" s="9">
        <f>'Perfos Décollage'!F2</f>
        <v>500</v>
      </c>
      <c r="W13" s="9">
        <f t="shared" si="5"/>
        <v>0</v>
      </c>
      <c r="X13" s="9">
        <f t="shared" si="0"/>
        <v>-4000</v>
      </c>
      <c r="Y13" s="9">
        <f t="shared" si="6"/>
        <v>0</v>
      </c>
      <c r="Z13" s="9">
        <f t="shared" si="1"/>
        <v>-4000</v>
      </c>
      <c r="AB13" s="9">
        <f t="shared" si="12"/>
        <v>111</v>
      </c>
      <c r="AC13" s="9">
        <v>-1000</v>
      </c>
      <c r="AD13" s="9">
        <v>-1000</v>
      </c>
      <c r="AE13" s="9">
        <f>'Perfos Atterissage'!F2</f>
        <v>500</v>
      </c>
      <c r="AF13" s="9">
        <f t="shared" si="13"/>
        <v>0</v>
      </c>
      <c r="AG13" s="9">
        <f t="shared" si="2"/>
        <v>-4000</v>
      </c>
      <c r="AH13" s="9">
        <f t="shared" si="14"/>
        <v>0</v>
      </c>
      <c r="AI13" s="9">
        <f t="shared" si="3"/>
        <v>-4000</v>
      </c>
    </row>
    <row r="14" spans="1:35" ht="15">
      <c r="A14" s="8">
        <f t="shared" si="7"/>
        <v>0.8823999999999997</v>
      </c>
      <c r="B14" s="9">
        <f>'Masse et Centrage'!$G$44</f>
        <v>932</v>
      </c>
      <c r="D14" s="8">
        <f t="shared" si="8"/>
        <v>0.8823999999999997</v>
      </c>
      <c r="E14" s="9">
        <v>-1000</v>
      </c>
      <c r="G14" s="8">
        <f t="shared" si="9"/>
        <v>0.8823999999999997</v>
      </c>
      <c r="H14" s="9">
        <v>-1000</v>
      </c>
      <c r="J14" s="8">
        <f t="shared" si="10"/>
        <v>0.8824</v>
      </c>
      <c r="K14" s="9">
        <f>IF(J14=N2,'Masse et Centrage'!$G$44,-1000)</f>
        <v>-1000</v>
      </c>
      <c r="L14" s="9">
        <f t="shared" si="4"/>
        <v>0</v>
      </c>
      <c r="N14" t="s">
        <v>78</v>
      </c>
      <c r="O14" t="s">
        <v>89</v>
      </c>
      <c r="P14" t="s">
        <v>90</v>
      </c>
      <c r="Q14" t="s">
        <v>88</v>
      </c>
      <c r="S14" s="9">
        <f t="shared" si="11"/>
        <v>112</v>
      </c>
      <c r="T14" s="9">
        <f>IF(S14&lt;Q8,-1000,IF(S14&lt;=Q10,O10*S14+P10,IF(S14&lt;=Q11,O11*S14+P11,IF(S14&lt;=Q12,O12*S14+P12,8000))))</f>
        <v>-1000</v>
      </c>
      <c r="U14" s="9">
        <f>IF(S14&lt;Q13,-1000,IF(S14&lt;=Q15,O15*S14+P15,IF(S14&lt;=Q16,O16*S14+P16,IF(S14&lt;=Q17,O17*S14+P17,8000))))</f>
        <v>-1000</v>
      </c>
      <c r="V14" s="9">
        <f>'Perfos Décollage'!F2</f>
        <v>500</v>
      </c>
      <c r="W14" s="9">
        <f t="shared" si="5"/>
        <v>0</v>
      </c>
      <c r="X14" s="9">
        <f t="shared" si="0"/>
        <v>-4000</v>
      </c>
      <c r="Y14" s="9">
        <f t="shared" si="6"/>
        <v>0</v>
      </c>
      <c r="Z14" s="9">
        <f t="shared" si="1"/>
        <v>-4000</v>
      </c>
      <c r="AB14" s="9">
        <f t="shared" si="12"/>
        <v>112</v>
      </c>
      <c r="AC14" s="9">
        <v>-1000</v>
      </c>
      <c r="AD14" s="9">
        <v>-1000</v>
      </c>
      <c r="AE14" s="9">
        <f>'Perfos Atterissage'!F2</f>
        <v>500</v>
      </c>
      <c r="AF14" s="9">
        <f t="shared" si="13"/>
        <v>0</v>
      </c>
      <c r="AG14" s="9">
        <f t="shared" si="2"/>
        <v>-4000</v>
      </c>
      <c r="AH14" s="9">
        <f t="shared" si="14"/>
        <v>0</v>
      </c>
      <c r="AI14" s="9">
        <f t="shared" si="3"/>
        <v>-4000</v>
      </c>
    </row>
    <row r="15" spans="1:35" ht="15">
      <c r="A15" s="8">
        <f t="shared" si="7"/>
        <v>0.8825999999999997</v>
      </c>
      <c r="B15" s="9">
        <f>'Masse et Centrage'!$G$44</f>
        <v>932</v>
      </c>
      <c r="D15" s="8">
        <f t="shared" si="8"/>
        <v>0.8825999999999997</v>
      </c>
      <c r="E15" s="9">
        <v>-1000</v>
      </c>
      <c r="G15" s="8">
        <f t="shared" si="9"/>
        <v>0.8825999999999997</v>
      </c>
      <c r="H15" s="9">
        <v>-1000</v>
      </c>
      <c r="J15" s="8">
        <f t="shared" si="10"/>
        <v>0.8826</v>
      </c>
      <c r="K15" s="9">
        <f>IF(J15=N2,'Masse et Centrage'!$G$44,-1000)</f>
        <v>-1000</v>
      </c>
      <c r="L15" s="9">
        <f t="shared" si="4"/>
        <v>0</v>
      </c>
      <c r="N15" t="s">
        <v>85</v>
      </c>
      <c r="O15">
        <f>IF('Perfos Décollage'!C4&lt;900,-0.171568627*'Perfos Décollage'!C4+191.1764706,-0.107672619*'Perfos Décollage'!C4+133.6700629)</f>
        <v>33.31918199200001</v>
      </c>
      <c r="P15">
        <f>IF('Perfos Décollage'!C4&lt;900,12.94117647*'Perfos Décollage'!C4-23705.88235,14.84563702*'Perfos Décollage'!C4-25419.89685)</f>
        <v>-11583.763147360001</v>
      </c>
      <c r="Q15">
        <f>ROUND((P16-P15)/(O15-O16),0)</f>
        <v>431</v>
      </c>
      <c r="S15" s="9">
        <f t="shared" si="11"/>
        <v>113</v>
      </c>
      <c r="T15" s="9">
        <f>IF(S15&lt;Q8,-1000,IF(S15&lt;=Q10,O10*S15+P10,IF(S15&lt;=Q11,O11*S15+P11,IF(S15&lt;=Q12,O12*S15+P12,8000))))</f>
        <v>-1000</v>
      </c>
      <c r="U15" s="9">
        <f>IF(S15&lt;Q13,-1000,IF(S15&lt;=Q15,O15*S15+P15,IF(S15&lt;=Q16,O16*S15+P16,IF(S15&lt;=Q17,O17*S15+P17,8000))))</f>
        <v>-1000</v>
      </c>
      <c r="V15" s="9">
        <f>'Perfos Décollage'!F2</f>
        <v>500</v>
      </c>
      <c r="W15" s="9">
        <f t="shared" si="5"/>
        <v>0</v>
      </c>
      <c r="X15" s="9">
        <f t="shared" si="0"/>
        <v>-4000</v>
      </c>
      <c r="Y15" s="9">
        <f t="shared" si="6"/>
        <v>0</v>
      </c>
      <c r="Z15" s="9">
        <f t="shared" si="1"/>
        <v>-4000</v>
      </c>
      <c r="AB15" s="9">
        <f t="shared" si="12"/>
        <v>113</v>
      </c>
      <c r="AC15" s="9">
        <v>-1000</v>
      </c>
      <c r="AD15" s="9">
        <v>-1000</v>
      </c>
      <c r="AE15" s="9">
        <f>'Perfos Atterissage'!F2</f>
        <v>500</v>
      </c>
      <c r="AF15" s="9">
        <f t="shared" si="13"/>
        <v>0</v>
      </c>
      <c r="AG15" s="9">
        <f t="shared" si="2"/>
        <v>-4000</v>
      </c>
      <c r="AH15" s="9">
        <f t="shared" si="14"/>
        <v>0</v>
      </c>
      <c r="AI15" s="9">
        <f t="shared" si="3"/>
        <v>-4000</v>
      </c>
    </row>
    <row r="16" spans="1:35" ht="15">
      <c r="A16" s="8">
        <f t="shared" si="7"/>
        <v>0.8827999999999997</v>
      </c>
      <c r="B16" s="9">
        <f>'Masse et Centrage'!$G$44</f>
        <v>932</v>
      </c>
      <c r="D16" s="8">
        <f t="shared" si="8"/>
        <v>0.8827999999999997</v>
      </c>
      <c r="E16" s="9">
        <v>-1000</v>
      </c>
      <c r="G16" s="8">
        <f t="shared" si="9"/>
        <v>0.8827999999999997</v>
      </c>
      <c r="H16" s="9">
        <v>-1000</v>
      </c>
      <c r="J16" s="8">
        <f t="shared" si="10"/>
        <v>0.8828</v>
      </c>
      <c r="K16" s="9">
        <f>IF(J16=N2,'Masse et Centrage'!$G$44,-1000)</f>
        <v>-1000</v>
      </c>
      <c r="L16" s="9">
        <f t="shared" si="4"/>
        <v>0</v>
      </c>
      <c r="N16" t="s">
        <v>86</v>
      </c>
      <c r="O16">
        <f>IF('Perfos Décollage'!C4&lt;900,-0.146067416*'Perfos Décollage'!C4+159.5505618,-0.095958542*'Perfos Décollage'!C4+114.4525757)</f>
        <v>25.01921455600001</v>
      </c>
      <c r="P16">
        <f>IF('Perfos Décollage'!C4&lt;900,13.84269663*'Perfos Décollage'!C4-21082.02247,19.31137441*'Perfos Décollage'!C4-26003.83247)</f>
        <v>-8005.63151988</v>
      </c>
      <c r="Q16">
        <f>ROUND((P17-P16)/(O16-O17),0)</f>
        <v>531</v>
      </c>
      <c r="S16" s="9">
        <f t="shared" si="11"/>
        <v>114</v>
      </c>
      <c r="T16" s="9">
        <f>IF(S16&lt;Q8,-1000,IF(S16&lt;=Q10,O10*S16+P10,IF(S16&lt;=Q11,O11*S16+P11,IF(S16&lt;=Q12,O12*S16+P12,8000))))</f>
        <v>-1000</v>
      </c>
      <c r="U16" s="9">
        <f>IF(S16&lt;Q13,-1000,IF(S16&lt;=Q15,O15*S16+P15,IF(S16&lt;=Q16,O16*S16+P16,IF(S16&lt;=Q17,O17*S16+P17,8000))))</f>
        <v>-1000</v>
      </c>
      <c r="V16" s="9">
        <f>'Perfos Décollage'!F2</f>
        <v>500</v>
      </c>
      <c r="W16" s="9">
        <f t="shared" si="5"/>
        <v>0</v>
      </c>
      <c r="X16" s="9">
        <f t="shared" si="0"/>
        <v>-4000</v>
      </c>
      <c r="Y16" s="9">
        <f t="shared" si="6"/>
        <v>0</v>
      </c>
      <c r="Z16" s="9">
        <f t="shared" si="1"/>
        <v>-4000</v>
      </c>
      <c r="AB16" s="9">
        <f t="shared" si="12"/>
        <v>114</v>
      </c>
      <c r="AC16" s="9">
        <v>-1000</v>
      </c>
      <c r="AD16" s="9">
        <v>-1000</v>
      </c>
      <c r="AE16" s="9">
        <f>'Perfos Atterissage'!F2</f>
        <v>500</v>
      </c>
      <c r="AF16" s="9">
        <f t="shared" si="13"/>
        <v>0</v>
      </c>
      <c r="AG16" s="9">
        <f t="shared" si="2"/>
        <v>-4000</v>
      </c>
      <c r="AH16" s="9">
        <f t="shared" si="14"/>
        <v>0</v>
      </c>
      <c r="AI16" s="9">
        <f t="shared" si="3"/>
        <v>-4000</v>
      </c>
    </row>
    <row r="17" spans="1:35" ht="15">
      <c r="A17" s="8">
        <f t="shared" si="7"/>
        <v>0.8829999999999997</v>
      </c>
      <c r="B17" s="9">
        <f>'Masse et Centrage'!$G$44</f>
        <v>932</v>
      </c>
      <c r="D17" s="8">
        <f t="shared" si="8"/>
        <v>0.8829999999999997</v>
      </c>
      <c r="E17" s="9">
        <v>-1000</v>
      </c>
      <c r="G17" s="8">
        <f t="shared" si="9"/>
        <v>0.8829999999999997</v>
      </c>
      <c r="H17" s="9">
        <v>-1000</v>
      </c>
      <c r="J17" s="8">
        <f t="shared" si="10"/>
        <v>0.883</v>
      </c>
      <c r="K17" s="9">
        <f>IF(J17=N2,'Masse et Centrage'!$G$44,-1000)</f>
        <v>-1000</v>
      </c>
      <c r="L17" s="9">
        <f t="shared" si="4"/>
        <v>0</v>
      </c>
      <c r="N17" t="s">
        <v>87</v>
      </c>
      <c r="O17">
        <f>IF('Perfos Décollage'!C4&lt;900,-0.111771364*'Perfos Décollage'!C4+116.7232597,-0.07106605*'Perfos Décollage'!C4+80.08847725)</f>
        <v>13.854918649999988</v>
      </c>
      <c r="P17">
        <f>IF('Perfos Décollage'!C4&lt;900,16.70911149*'Perfos Décollage'!C4-17860.78098,23.15972579*'Perfos Décollage'!C4-23666.33386)</f>
        <v>-2081.4694237199983</v>
      </c>
      <c r="Q17">
        <f>ROUND((7500-P17)/O17,0)</f>
        <v>692</v>
      </c>
      <c r="S17" s="9">
        <f t="shared" si="11"/>
        <v>115</v>
      </c>
      <c r="T17" s="9">
        <f>IF(S17&lt;Q8,-1000,IF(S17&lt;=Q10,O10*S17+P10,IF(S17&lt;=Q11,O11*S17+P11,IF(S17&lt;=Q12,O12*S17+P12,8000))))</f>
        <v>-1000</v>
      </c>
      <c r="U17" s="9">
        <f>IF(S17&lt;Q13,-1000,IF(S17&lt;=Q15,O15*S17+P15,IF(S17&lt;=Q16,O16*S17+P16,IF(S17&lt;=Q17,O17*S17+P17,8000))))</f>
        <v>-1000</v>
      </c>
      <c r="V17" s="9">
        <f>'Perfos Décollage'!F2</f>
        <v>500</v>
      </c>
      <c r="W17" s="9">
        <f t="shared" si="5"/>
        <v>0</v>
      </c>
      <c r="X17" s="9">
        <f t="shared" si="0"/>
        <v>-4000</v>
      </c>
      <c r="Y17" s="9">
        <f t="shared" si="6"/>
        <v>0</v>
      </c>
      <c r="Z17" s="9">
        <f t="shared" si="1"/>
        <v>-4000</v>
      </c>
      <c r="AB17" s="9">
        <f t="shared" si="12"/>
        <v>115</v>
      </c>
      <c r="AC17" s="9">
        <v>-1000</v>
      </c>
      <c r="AD17" s="9">
        <v>-1000</v>
      </c>
      <c r="AE17" s="9">
        <f>'Perfos Atterissage'!F2</f>
        <v>500</v>
      </c>
      <c r="AF17" s="9">
        <f t="shared" si="13"/>
        <v>0</v>
      </c>
      <c r="AG17" s="9">
        <f t="shared" si="2"/>
        <v>-4000</v>
      </c>
      <c r="AH17" s="9">
        <f t="shared" si="14"/>
        <v>0</v>
      </c>
      <c r="AI17" s="9">
        <f t="shared" si="3"/>
        <v>-4000</v>
      </c>
    </row>
    <row r="18" spans="1:35" ht="15">
      <c r="A18" s="8">
        <f t="shared" si="7"/>
        <v>0.8831999999999997</v>
      </c>
      <c r="B18" s="9">
        <f>'Masse et Centrage'!$G$44</f>
        <v>932</v>
      </c>
      <c r="D18" s="8">
        <f t="shared" si="8"/>
        <v>0.8831999999999997</v>
      </c>
      <c r="E18" s="9">
        <v>-1000</v>
      </c>
      <c r="G18" s="8">
        <f t="shared" si="9"/>
        <v>0.8831999999999997</v>
      </c>
      <c r="H18" s="9">
        <v>-1000</v>
      </c>
      <c r="J18" s="8">
        <f t="shared" si="10"/>
        <v>0.8832</v>
      </c>
      <c r="K18" s="9">
        <f>IF(J18=N2,'Masse et Centrage'!$G$44,-1000)</f>
        <v>-1000</v>
      </c>
      <c r="L18" s="9">
        <f t="shared" si="4"/>
        <v>0</v>
      </c>
      <c r="S18" s="9">
        <f t="shared" si="11"/>
        <v>116</v>
      </c>
      <c r="T18" s="9">
        <f>IF(S18&lt;Q8,-1000,IF(S18&lt;=Q10,O10*S18+P10,IF(S18&lt;=Q11,O11*S18+P11,IF(S18&lt;=Q12,O12*S18+P12,8000))))</f>
        <v>-1000</v>
      </c>
      <c r="U18" s="9">
        <f>IF(S18&lt;Q13,-1000,IF(S18&lt;=Q15,O15*S18+P15,IF(S18&lt;=Q16,O16*S18+P16,IF(S18&lt;=Q17,O17*S18+P17,8000))))</f>
        <v>-1000</v>
      </c>
      <c r="V18" s="9">
        <f>'Perfos Décollage'!F2</f>
        <v>500</v>
      </c>
      <c r="W18" s="9">
        <f t="shared" si="5"/>
        <v>0</v>
      </c>
      <c r="X18" s="9">
        <f t="shared" si="0"/>
        <v>-4000</v>
      </c>
      <c r="Y18" s="9">
        <f t="shared" si="6"/>
        <v>0</v>
      </c>
      <c r="Z18" s="9">
        <f t="shared" si="1"/>
        <v>-4000</v>
      </c>
      <c r="AB18" s="9">
        <f t="shared" si="12"/>
        <v>116</v>
      </c>
      <c r="AC18" s="9">
        <v>-1000</v>
      </c>
      <c r="AD18" s="9">
        <v>-1000</v>
      </c>
      <c r="AE18" s="9">
        <f>'Perfos Atterissage'!F2</f>
        <v>500</v>
      </c>
      <c r="AF18" s="9">
        <f t="shared" si="13"/>
        <v>0</v>
      </c>
      <c r="AG18" s="9">
        <f t="shared" si="2"/>
        <v>-4000</v>
      </c>
      <c r="AH18" s="9">
        <f t="shared" si="14"/>
        <v>0</v>
      </c>
      <c r="AI18" s="9">
        <f t="shared" si="3"/>
        <v>-4000</v>
      </c>
    </row>
    <row r="19" spans="1:35" ht="15">
      <c r="A19" s="8">
        <f t="shared" si="7"/>
        <v>0.8833999999999996</v>
      </c>
      <c r="B19" s="9">
        <f>'Masse et Centrage'!$G$44</f>
        <v>932</v>
      </c>
      <c r="D19" s="8">
        <f t="shared" si="8"/>
        <v>0.8833999999999996</v>
      </c>
      <c r="E19" s="9">
        <v>-1000</v>
      </c>
      <c r="G19" s="8">
        <f t="shared" si="9"/>
        <v>0.8833999999999996</v>
      </c>
      <c r="H19" s="9">
        <v>-1000</v>
      </c>
      <c r="J19" s="8">
        <f t="shared" si="10"/>
        <v>0.8834</v>
      </c>
      <c r="K19" s="9">
        <f>IF(J19=N2,'Masse et Centrage'!$G$44,-1000)</f>
        <v>-1000</v>
      </c>
      <c r="L19" s="9">
        <f t="shared" si="4"/>
        <v>0</v>
      </c>
      <c r="S19" s="9">
        <f t="shared" si="11"/>
        <v>117</v>
      </c>
      <c r="T19" s="9">
        <f>IF(S19&lt;Q8,-1000,IF(S19&lt;=Q10,O10*S19+P10,IF(S19&lt;=Q11,O11*S19+P11,IF(S19&lt;=Q12,O12*S19+P12,8000))))</f>
        <v>-1000</v>
      </c>
      <c r="U19" s="9">
        <f>IF(S19&lt;Q13,-1000,IF(S19&lt;=Q15,O15*S19+P15,IF(S19&lt;=Q16,O16*S19+P16,IF(S19&lt;=Q17,O17*S19+P17,8000))))</f>
        <v>-1000</v>
      </c>
      <c r="V19" s="9">
        <f>'Perfos Décollage'!F2</f>
        <v>500</v>
      </c>
      <c r="W19" s="9">
        <f t="shared" si="5"/>
        <v>0</v>
      </c>
      <c r="X19" s="9">
        <f t="shared" si="0"/>
        <v>-4000</v>
      </c>
      <c r="Y19" s="9">
        <f t="shared" si="6"/>
        <v>0</v>
      </c>
      <c r="Z19" s="9">
        <f t="shared" si="1"/>
        <v>-4000</v>
      </c>
      <c r="AB19" s="9">
        <f t="shared" si="12"/>
        <v>117</v>
      </c>
      <c r="AC19" s="9">
        <v>-1000</v>
      </c>
      <c r="AD19" s="9">
        <v>-1000</v>
      </c>
      <c r="AE19" s="9">
        <f>'Perfos Atterissage'!F2</f>
        <v>500</v>
      </c>
      <c r="AF19" s="9">
        <f t="shared" si="13"/>
        <v>0</v>
      </c>
      <c r="AG19" s="9">
        <f t="shared" si="2"/>
        <v>-4000</v>
      </c>
      <c r="AH19" s="9">
        <f t="shared" si="14"/>
        <v>0</v>
      </c>
      <c r="AI19" s="9">
        <f t="shared" si="3"/>
        <v>-4000</v>
      </c>
    </row>
    <row r="20" spans="1:35" ht="15">
      <c r="A20" s="8">
        <f t="shared" si="7"/>
        <v>0.8835999999999996</v>
      </c>
      <c r="B20" s="9">
        <f>'Masse et Centrage'!$G$44</f>
        <v>932</v>
      </c>
      <c r="D20" s="8">
        <f t="shared" si="8"/>
        <v>0.8835999999999996</v>
      </c>
      <c r="E20" s="9">
        <v>-1000</v>
      </c>
      <c r="G20" s="8">
        <f t="shared" si="9"/>
        <v>0.8835999999999996</v>
      </c>
      <c r="H20" s="9">
        <v>-1000</v>
      </c>
      <c r="J20" s="8">
        <f t="shared" si="10"/>
        <v>0.8836</v>
      </c>
      <c r="K20" s="9">
        <f>IF(J20=N2,'Masse et Centrage'!$G$44,-1000)</f>
        <v>-1000</v>
      </c>
      <c r="L20" s="9">
        <f t="shared" si="4"/>
        <v>0</v>
      </c>
      <c r="S20" s="9">
        <f t="shared" si="11"/>
        <v>118</v>
      </c>
      <c r="T20" s="9">
        <f>IF(S20&lt;Q8,-1000,IF(S20&lt;=Q10,O10*S20+P10,IF(S20&lt;=Q11,O11*S20+P11,IF(S20&lt;=Q12,O12*S20+P12,8000))))</f>
        <v>-1000</v>
      </c>
      <c r="U20" s="9">
        <f>IF(S20&lt;Q13,-1000,IF(S20&lt;=Q15,O15*S20+P15,IF(S20&lt;=Q16,O16*S20+P16,IF(S20&lt;=Q17,O17*S20+P17,8000))))</f>
        <v>-1000</v>
      </c>
      <c r="V20" s="9">
        <f>'Perfos Décollage'!F2</f>
        <v>500</v>
      </c>
      <c r="W20" s="9">
        <f t="shared" si="5"/>
        <v>0</v>
      </c>
      <c r="X20" s="9">
        <f t="shared" si="0"/>
        <v>-4000</v>
      </c>
      <c r="Y20" s="9">
        <f t="shared" si="6"/>
        <v>0</v>
      </c>
      <c r="Z20" s="9">
        <f t="shared" si="1"/>
        <v>-4000</v>
      </c>
      <c r="AB20" s="9">
        <f t="shared" si="12"/>
        <v>118</v>
      </c>
      <c r="AC20" s="9">
        <v>-1000</v>
      </c>
      <c r="AD20" s="9">
        <v>-1000</v>
      </c>
      <c r="AE20" s="9">
        <f>'Perfos Atterissage'!F2</f>
        <v>500</v>
      </c>
      <c r="AF20" s="9">
        <f t="shared" si="13"/>
        <v>0</v>
      </c>
      <c r="AG20" s="9">
        <f t="shared" si="2"/>
        <v>-4000</v>
      </c>
      <c r="AH20" s="9">
        <f t="shared" si="14"/>
        <v>0</v>
      </c>
      <c r="AI20" s="9">
        <f t="shared" si="3"/>
        <v>-4000</v>
      </c>
    </row>
    <row r="21" spans="1:35" ht="15">
      <c r="A21" s="8">
        <f t="shared" si="7"/>
        <v>0.8837999999999996</v>
      </c>
      <c r="B21" s="9">
        <f>'Masse et Centrage'!$G$44</f>
        <v>932</v>
      </c>
      <c r="D21" s="8">
        <f t="shared" si="8"/>
        <v>0.8837999999999996</v>
      </c>
      <c r="E21" s="9">
        <v>-1000</v>
      </c>
      <c r="G21" s="8">
        <f t="shared" si="9"/>
        <v>0.8837999999999996</v>
      </c>
      <c r="H21" s="9">
        <v>-1000</v>
      </c>
      <c r="J21" s="8">
        <f t="shared" si="10"/>
        <v>0.8838</v>
      </c>
      <c r="K21" s="9">
        <f>IF(J21=N2,'Masse et Centrage'!$G$44,-1000)</f>
        <v>-1000</v>
      </c>
      <c r="L21" s="9">
        <f t="shared" si="4"/>
        <v>0</v>
      </c>
      <c r="S21" s="9">
        <f t="shared" si="11"/>
        <v>119</v>
      </c>
      <c r="T21" s="9">
        <f>IF(S21&lt;Q8,-1000,IF(S21&lt;=Q10,O10*S21+P10,IF(S21&lt;=Q11,O11*S21+P11,IF(S21&lt;=Q12,O12*S21+P12,8000))))</f>
        <v>-1000</v>
      </c>
      <c r="U21" s="9">
        <f>IF(S21&lt;Q13,-1000,IF(S21&lt;=Q15,O15*S21+P15,IF(S21&lt;=Q16,O16*S21+P16,IF(S21&lt;=Q17,O17*S21+P17,8000))))</f>
        <v>-1000</v>
      </c>
      <c r="V21" s="9">
        <f>'Perfos Décollage'!F2</f>
        <v>500</v>
      </c>
      <c r="W21" s="9">
        <f t="shared" si="5"/>
        <v>0</v>
      </c>
      <c r="X21" s="9">
        <f t="shared" si="0"/>
        <v>-4000</v>
      </c>
      <c r="Y21" s="9">
        <f t="shared" si="6"/>
        <v>0</v>
      </c>
      <c r="Z21" s="9">
        <f t="shared" si="1"/>
        <v>-4000</v>
      </c>
      <c r="AB21" s="9">
        <f t="shared" si="12"/>
        <v>119</v>
      </c>
      <c r="AC21" s="9">
        <v>-1000</v>
      </c>
      <c r="AD21" s="9">
        <v>-1000</v>
      </c>
      <c r="AE21" s="9">
        <f>'Perfos Atterissage'!F2</f>
        <v>500</v>
      </c>
      <c r="AF21" s="9">
        <f t="shared" si="13"/>
        <v>0</v>
      </c>
      <c r="AG21" s="9">
        <f t="shared" si="2"/>
        <v>-4000</v>
      </c>
      <c r="AH21" s="9">
        <f t="shared" si="14"/>
        <v>0</v>
      </c>
      <c r="AI21" s="9">
        <f t="shared" si="3"/>
        <v>-4000</v>
      </c>
    </row>
    <row r="22" spans="1:35" ht="15">
      <c r="A22" s="8">
        <f t="shared" si="7"/>
        <v>0.8839999999999996</v>
      </c>
      <c r="B22" s="9">
        <f>'Masse et Centrage'!$G$44</f>
        <v>932</v>
      </c>
      <c r="D22" s="8">
        <f t="shared" si="8"/>
        <v>0.8839999999999996</v>
      </c>
      <c r="E22" s="9">
        <v>-1000</v>
      </c>
      <c r="G22" s="8">
        <f t="shared" si="9"/>
        <v>0.8839999999999996</v>
      </c>
      <c r="H22" s="9">
        <v>-1000</v>
      </c>
      <c r="J22" s="8">
        <f t="shared" si="10"/>
        <v>0.884</v>
      </c>
      <c r="K22" s="9">
        <f>IF(J22=N2,'Masse et Centrage'!$G$44,-1000)</f>
        <v>-1000</v>
      </c>
      <c r="L22" s="9">
        <f t="shared" si="4"/>
        <v>0</v>
      </c>
      <c r="S22" s="9">
        <f t="shared" si="11"/>
        <v>120</v>
      </c>
      <c r="T22" s="9">
        <f>IF(S22&lt;Q8,-1000,IF(S22&lt;=Q10,O10*S22+P10,IF(S22&lt;=Q11,O11*S22+P11,IF(S22&lt;=Q12,O12*S22+P12,8000))))</f>
        <v>-1000</v>
      </c>
      <c r="U22" s="9">
        <f>IF(S22&lt;Q13,-1000,IF(S22&lt;=Q15,O15*S22+P15,IF(S22&lt;=Q16,O16*S22+P16,IF(S22&lt;=Q17,O17*S22+P17,8000))))</f>
        <v>-1000</v>
      </c>
      <c r="V22" s="9">
        <f>'Perfos Décollage'!F2</f>
        <v>500</v>
      </c>
      <c r="W22" s="9">
        <f t="shared" si="5"/>
        <v>0</v>
      </c>
      <c r="X22" s="9">
        <f t="shared" si="0"/>
        <v>-4000</v>
      </c>
      <c r="Y22" s="9">
        <f t="shared" si="6"/>
        <v>0</v>
      </c>
      <c r="Z22" s="9">
        <f t="shared" si="1"/>
        <v>-4000</v>
      </c>
      <c r="AB22" s="9">
        <f t="shared" si="12"/>
        <v>120</v>
      </c>
      <c r="AC22" s="9">
        <v>-1000</v>
      </c>
      <c r="AD22" s="9">
        <v>-1000</v>
      </c>
      <c r="AE22" s="9">
        <f>'Perfos Atterissage'!F2</f>
        <v>500</v>
      </c>
      <c r="AF22" s="9">
        <f t="shared" si="13"/>
        <v>0</v>
      </c>
      <c r="AG22" s="9">
        <f t="shared" si="2"/>
        <v>-4000</v>
      </c>
      <c r="AH22" s="9">
        <f t="shared" si="14"/>
        <v>0</v>
      </c>
      <c r="AI22" s="9">
        <f t="shared" si="3"/>
        <v>-4000</v>
      </c>
    </row>
    <row r="23" spans="1:35" ht="15">
      <c r="A23" s="8">
        <f t="shared" si="7"/>
        <v>0.8841999999999995</v>
      </c>
      <c r="B23" s="9">
        <f>'Masse et Centrage'!$G$44</f>
        <v>932</v>
      </c>
      <c r="D23" s="8">
        <f t="shared" si="8"/>
        <v>0.8841999999999995</v>
      </c>
      <c r="E23" s="9">
        <v>-1000</v>
      </c>
      <c r="G23" s="8">
        <f t="shared" si="9"/>
        <v>0.8841999999999995</v>
      </c>
      <c r="H23" s="9">
        <v>-1000</v>
      </c>
      <c r="J23" s="8">
        <f t="shared" si="10"/>
        <v>0.8842</v>
      </c>
      <c r="K23" s="9">
        <f>IF(J23=N2,'Masse et Centrage'!$G$44,-1000)</f>
        <v>-1000</v>
      </c>
      <c r="L23" s="9">
        <f t="shared" si="4"/>
        <v>0</v>
      </c>
      <c r="S23" s="9">
        <f t="shared" si="11"/>
        <v>121</v>
      </c>
      <c r="T23" s="9">
        <f>IF(S23&lt;Q8,-1000,IF(S23&lt;=Q10,O10*S23+P10,IF(S23&lt;=Q11,O11*S23+P11,IF(S23&lt;=Q12,O12*S23+P12,8000))))</f>
        <v>-1000</v>
      </c>
      <c r="U23" s="9">
        <f>IF(S23&lt;Q13,-1000,IF(S23&lt;=Q15,O15*S23+P15,IF(S23&lt;=Q16,O16*S23+P16,IF(S23&lt;=Q17,O17*S23+P17,8000))))</f>
        <v>-1000</v>
      </c>
      <c r="V23" s="9">
        <f>'Perfos Décollage'!F2</f>
        <v>500</v>
      </c>
      <c r="W23" s="9">
        <f t="shared" si="5"/>
        <v>0</v>
      </c>
      <c r="X23" s="9">
        <f t="shared" si="0"/>
        <v>-4000</v>
      </c>
      <c r="Y23" s="9">
        <f t="shared" si="6"/>
        <v>0</v>
      </c>
      <c r="Z23" s="9">
        <f t="shared" si="1"/>
        <v>-4000</v>
      </c>
      <c r="AB23" s="9">
        <f t="shared" si="12"/>
        <v>121</v>
      </c>
      <c r="AC23" s="9">
        <v>-1000</v>
      </c>
      <c r="AD23" s="9">
        <v>-1000</v>
      </c>
      <c r="AE23" s="9">
        <f>'Perfos Atterissage'!F2</f>
        <v>500</v>
      </c>
      <c r="AF23" s="9">
        <f t="shared" si="13"/>
        <v>0</v>
      </c>
      <c r="AG23" s="9">
        <f t="shared" si="2"/>
        <v>-4000</v>
      </c>
      <c r="AH23" s="9">
        <f t="shared" si="14"/>
        <v>0</v>
      </c>
      <c r="AI23" s="9">
        <f t="shared" si="3"/>
        <v>-4000</v>
      </c>
    </row>
    <row r="24" spans="1:35" ht="15">
      <c r="A24" s="8">
        <f t="shared" si="7"/>
        <v>0.8843999999999995</v>
      </c>
      <c r="B24" s="9">
        <f>'Masse et Centrage'!$G$44</f>
        <v>932</v>
      </c>
      <c r="D24" s="8">
        <f t="shared" si="8"/>
        <v>0.8843999999999995</v>
      </c>
      <c r="E24" s="9">
        <v>-1000</v>
      </c>
      <c r="G24" s="8">
        <f t="shared" si="9"/>
        <v>0.8843999999999995</v>
      </c>
      <c r="H24" s="9">
        <v>-1000</v>
      </c>
      <c r="J24" s="8">
        <f t="shared" si="10"/>
        <v>0.8844</v>
      </c>
      <c r="K24" s="9">
        <f>IF(J24=N2,'Masse et Centrage'!$G$44,-1000)</f>
        <v>-1000</v>
      </c>
      <c r="L24" s="9">
        <f t="shared" si="4"/>
        <v>0</v>
      </c>
      <c r="S24" s="9">
        <f t="shared" si="11"/>
        <v>122</v>
      </c>
      <c r="T24" s="9">
        <f>IF(S24&lt;Q8,-1000,IF(S24&lt;=Q10,O10*S24+P10,IF(S24&lt;=Q11,O11*S24+P11,IF(S24&lt;=Q12,O12*S24+P12,8000))))</f>
        <v>-1000</v>
      </c>
      <c r="U24" s="9">
        <f>IF(S24&lt;Q13,-1000,IF(S24&lt;=Q15,O15*S24+P15,IF(S24&lt;=Q16,O16*S24+P16,IF(S24&lt;=Q17,O17*S24+P17,8000))))</f>
        <v>-1000</v>
      </c>
      <c r="V24" s="9">
        <f>'Perfos Décollage'!F2</f>
        <v>500</v>
      </c>
      <c r="W24" s="9">
        <f t="shared" si="5"/>
        <v>0</v>
      </c>
      <c r="X24" s="9">
        <f t="shared" si="0"/>
        <v>-4000</v>
      </c>
      <c r="Y24" s="9">
        <f t="shared" si="6"/>
        <v>0</v>
      </c>
      <c r="Z24" s="9">
        <f t="shared" si="1"/>
        <v>-4000</v>
      </c>
      <c r="AB24" s="9">
        <f t="shared" si="12"/>
        <v>122</v>
      </c>
      <c r="AC24" s="9">
        <v>-1000</v>
      </c>
      <c r="AD24" s="9">
        <v>-1000</v>
      </c>
      <c r="AE24" s="9">
        <f>'Perfos Atterissage'!F2</f>
        <v>500</v>
      </c>
      <c r="AF24" s="9">
        <f t="shared" si="13"/>
        <v>0</v>
      </c>
      <c r="AG24" s="9">
        <f t="shared" si="2"/>
        <v>-4000</v>
      </c>
      <c r="AH24" s="9">
        <f t="shared" si="14"/>
        <v>0</v>
      </c>
      <c r="AI24" s="9">
        <f t="shared" si="3"/>
        <v>-4000</v>
      </c>
    </row>
    <row r="25" spans="1:35" ht="15">
      <c r="A25" s="8">
        <f t="shared" si="7"/>
        <v>0.8845999999999995</v>
      </c>
      <c r="B25" s="9">
        <f>'Masse et Centrage'!$G$44</f>
        <v>932</v>
      </c>
      <c r="D25" s="8">
        <f t="shared" si="8"/>
        <v>0.8845999999999995</v>
      </c>
      <c r="E25" s="9">
        <v>-1000</v>
      </c>
      <c r="G25" s="8">
        <f t="shared" si="9"/>
        <v>0.8845999999999995</v>
      </c>
      <c r="H25" s="9">
        <v>-1000</v>
      </c>
      <c r="J25" s="8">
        <f t="shared" si="10"/>
        <v>0.8846</v>
      </c>
      <c r="K25" s="9">
        <f>IF(J25=N2,'Masse et Centrage'!$G$44,-1000)</f>
        <v>-1000</v>
      </c>
      <c r="L25" s="9">
        <f t="shared" si="4"/>
        <v>0</v>
      </c>
      <c r="S25" s="9">
        <f t="shared" si="11"/>
        <v>123</v>
      </c>
      <c r="T25" s="9">
        <f>IF(S25&lt;Q8,-1000,IF(S25&lt;=Q10,O10*S25+P10,IF(S25&lt;=Q11,O11*S25+P11,IF(S25&lt;=Q12,O12*S25+P12,8000))))</f>
        <v>-1000</v>
      </c>
      <c r="U25" s="9">
        <f>IF(S25&lt;Q13,-1000,IF(S25&lt;=Q15,O15*S25+P15,IF(S25&lt;=Q16,O16*S25+P16,IF(S25&lt;=Q17,O17*S25+P17,8000))))</f>
        <v>-1000</v>
      </c>
      <c r="V25" s="9">
        <f>'Perfos Décollage'!F2</f>
        <v>500</v>
      </c>
      <c r="W25" s="9">
        <f t="shared" si="5"/>
        <v>0</v>
      </c>
      <c r="X25" s="9">
        <f t="shared" si="0"/>
        <v>-4000</v>
      </c>
      <c r="Y25" s="9">
        <f t="shared" si="6"/>
        <v>0</v>
      </c>
      <c r="Z25" s="9">
        <f t="shared" si="1"/>
        <v>-4000</v>
      </c>
      <c r="AB25" s="9">
        <f t="shared" si="12"/>
        <v>123</v>
      </c>
      <c r="AC25" s="9">
        <v>-1000</v>
      </c>
      <c r="AD25" s="9">
        <v>-1000</v>
      </c>
      <c r="AE25" s="9">
        <f>'Perfos Atterissage'!F2</f>
        <v>500</v>
      </c>
      <c r="AF25" s="9">
        <f t="shared" si="13"/>
        <v>0</v>
      </c>
      <c r="AG25" s="9">
        <f t="shared" si="2"/>
        <v>-4000</v>
      </c>
      <c r="AH25" s="9">
        <f t="shared" si="14"/>
        <v>0</v>
      </c>
      <c r="AI25" s="9">
        <f t="shared" si="3"/>
        <v>-4000</v>
      </c>
    </row>
    <row r="26" spans="1:35" ht="15">
      <c r="A26" s="8">
        <f t="shared" si="7"/>
        <v>0.8847999999999995</v>
      </c>
      <c r="B26" s="9">
        <f>'Masse et Centrage'!$G$44</f>
        <v>932</v>
      </c>
      <c r="D26" s="8">
        <f t="shared" si="8"/>
        <v>0.8847999999999995</v>
      </c>
      <c r="E26" s="9">
        <v>-1000</v>
      </c>
      <c r="G26" s="8">
        <f t="shared" si="9"/>
        <v>0.8847999999999995</v>
      </c>
      <c r="H26" s="9">
        <v>-1000</v>
      </c>
      <c r="J26" s="8">
        <f t="shared" si="10"/>
        <v>0.8848</v>
      </c>
      <c r="K26" s="9">
        <f>IF(J26=N2,'Masse et Centrage'!$G$44,-1000)</f>
        <v>-1000</v>
      </c>
      <c r="L26" s="9">
        <f t="shared" si="4"/>
        <v>0</v>
      </c>
      <c r="S26" s="9">
        <f t="shared" si="11"/>
        <v>124</v>
      </c>
      <c r="T26" s="9">
        <f>IF(S26&lt;Q8,-1000,IF(S26&lt;=Q10,O10*S26+P10,IF(S26&lt;=Q11,O11*S26+P11,IF(S26&lt;=Q12,O12*S26+P12,8000))))</f>
        <v>-1000</v>
      </c>
      <c r="U26" s="9">
        <f>IF(S26&lt;Q13,-1000,IF(S26&lt;=Q15,O15*S26+P15,IF(S26&lt;=Q16,O16*S26+P16,IF(S26&lt;=Q17,O17*S26+P17,8000))))</f>
        <v>-1000</v>
      </c>
      <c r="V26" s="9">
        <f>'Perfos Décollage'!F2</f>
        <v>500</v>
      </c>
      <c r="W26" s="9">
        <f t="shared" si="5"/>
        <v>0</v>
      </c>
      <c r="X26" s="9">
        <f t="shared" si="0"/>
        <v>-4000</v>
      </c>
      <c r="Y26" s="9">
        <f t="shared" si="6"/>
        <v>0</v>
      </c>
      <c r="Z26" s="9">
        <f t="shared" si="1"/>
        <v>-4000</v>
      </c>
      <c r="AB26" s="9">
        <f t="shared" si="12"/>
        <v>124</v>
      </c>
      <c r="AC26" s="9">
        <v>-1000</v>
      </c>
      <c r="AD26" s="9">
        <v>-1000</v>
      </c>
      <c r="AE26" s="9">
        <f>'Perfos Atterissage'!F2</f>
        <v>500</v>
      </c>
      <c r="AF26" s="9">
        <f t="shared" si="13"/>
        <v>0</v>
      </c>
      <c r="AG26" s="9">
        <f t="shared" si="2"/>
        <v>-4000</v>
      </c>
      <c r="AH26" s="9">
        <f t="shared" si="14"/>
        <v>0</v>
      </c>
      <c r="AI26" s="9">
        <f t="shared" si="3"/>
        <v>-4000</v>
      </c>
    </row>
    <row r="27" spans="1:35" ht="15">
      <c r="A27" s="8">
        <f t="shared" si="7"/>
        <v>0.8849999999999995</v>
      </c>
      <c r="B27" s="9">
        <f>'Masse et Centrage'!$G$44</f>
        <v>932</v>
      </c>
      <c r="D27" s="8">
        <f t="shared" si="8"/>
        <v>0.8849999999999995</v>
      </c>
      <c r="E27" s="9">
        <v>-1000</v>
      </c>
      <c r="G27" s="8">
        <f t="shared" si="9"/>
        <v>0.8849999999999995</v>
      </c>
      <c r="H27" s="9">
        <v>-1000</v>
      </c>
      <c r="J27" s="8">
        <f t="shared" si="10"/>
        <v>0.885</v>
      </c>
      <c r="K27" s="9">
        <f>IF(J27=N2,'Masse et Centrage'!$G$44,-1000)</f>
        <v>-1000</v>
      </c>
      <c r="L27" s="9">
        <f t="shared" si="4"/>
        <v>0</v>
      </c>
      <c r="S27" s="9">
        <f t="shared" si="11"/>
        <v>125</v>
      </c>
      <c r="T27" s="9">
        <f>IF(S27&lt;Q8,-1000,IF(S27&lt;=Q10,O10*S27+P10,IF(S27&lt;=Q11,O11*S27+P11,IF(S27&lt;=Q12,O12*S27+P12,8000))))</f>
        <v>-1000</v>
      </c>
      <c r="U27" s="9">
        <f>IF(S27&lt;Q13,-1000,IF(S27&lt;=Q15,O15*S27+P15,IF(S27&lt;=Q16,O16*S27+P16,IF(S27&lt;=Q17,O17*S27+P17,8000))))</f>
        <v>-1000</v>
      </c>
      <c r="V27" s="9">
        <f>'Perfos Décollage'!F2</f>
        <v>500</v>
      </c>
      <c r="W27" s="9">
        <f t="shared" si="5"/>
        <v>0</v>
      </c>
      <c r="X27" s="9">
        <f t="shared" si="0"/>
        <v>-4000</v>
      </c>
      <c r="Y27" s="9">
        <f t="shared" si="6"/>
        <v>0</v>
      </c>
      <c r="Z27" s="9">
        <f t="shared" si="1"/>
        <v>-4000</v>
      </c>
      <c r="AB27" s="9">
        <f t="shared" si="12"/>
        <v>125</v>
      </c>
      <c r="AC27" s="9">
        <v>-1000</v>
      </c>
      <c r="AD27" s="9">
        <v>-1000</v>
      </c>
      <c r="AE27" s="9">
        <f>'Perfos Atterissage'!F2</f>
        <v>500</v>
      </c>
      <c r="AF27" s="9">
        <f t="shared" si="13"/>
        <v>0</v>
      </c>
      <c r="AG27" s="9">
        <f t="shared" si="2"/>
        <v>-4000</v>
      </c>
      <c r="AH27" s="9">
        <f t="shared" si="14"/>
        <v>0</v>
      </c>
      <c r="AI27" s="9">
        <f t="shared" si="3"/>
        <v>-4000</v>
      </c>
    </row>
    <row r="28" spans="1:35" ht="15">
      <c r="A28" s="8">
        <f t="shared" si="7"/>
        <v>0.8851999999999994</v>
      </c>
      <c r="B28" s="9">
        <f>'Masse et Centrage'!$G$44</f>
        <v>932</v>
      </c>
      <c r="D28" s="8">
        <f t="shared" si="8"/>
        <v>0.8851999999999994</v>
      </c>
      <c r="E28" s="9">
        <v>-1000</v>
      </c>
      <c r="G28" s="8">
        <f t="shared" si="9"/>
        <v>0.8851999999999994</v>
      </c>
      <c r="H28" s="9">
        <v>-1000</v>
      </c>
      <c r="J28" s="8">
        <f t="shared" si="10"/>
        <v>0.8852</v>
      </c>
      <c r="K28" s="9">
        <f>IF(J28=N2,'Masse et Centrage'!$G$44,-1000)</f>
        <v>-1000</v>
      </c>
      <c r="L28" s="9">
        <f t="shared" si="4"/>
        <v>0</v>
      </c>
      <c r="S28" s="9">
        <f t="shared" si="11"/>
        <v>126</v>
      </c>
      <c r="T28" s="9">
        <f>IF(S28&lt;Q8,-1000,IF(S28&lt;=Q10,O10*S28+P10,IF(S28&lt;=Q11,O11*S28+P11,IF(S28&lt;=Q12,O12*S28+P12,8000))))</f>
        <v>-1000</v>
      </c>
      <c r="U28" s="9">
        <f>IF(S28&lt;Q13,-1000,IF(S28&lt;=Q15,O15*S28+P15,IF(S28&lt;=Q16,O16*S28+P16,IF(S28&lt;=Q17,O17*S28+P17,8000))))</f>
        <v>-1000</v>
      </c>
      <c r="V28" s="9">
        <f>'Perfos Décollage'!F2</f>
        <v>500</v>
      </c>
      <c r="W28" s="9">
        <f t="shared" si="5"/>
        <v>0</v>
      </c>
      <c r="X28" s="9">
        <f t="shared" si="0"/>
        <v>-4000</v>
      </c>
      <c r="Y28" s="9">
        <f t="shared" si="6"/>
        <v>0</v>
      </c>
      <c r="Z28" s="9">
        <f t="shared" si="1"/>
        <v>-4000</v>
      </c>
      <c r="AB28" s="9">
        <f t="shared" si="12"/>
        <v>126</v>
      </c>
      <c r="AC28" s="9">
        <v>-1000</v>
      </c>
      <c r="AD28" s="9">
        <v>-1000</v>
      </c>
      <c r="AE28" s="9">
        <f>'Perfos Atterissage'!F2</f>
        <v>500</v>
      </c>
      <c r="AF28" s="9">
        <f t="shared" si="13"/>
        <v>0</v>
      </c>
      <c r="AG28" s="9">
        <f t="shared" si="2"/>
        <v>-4000</v>
      </c>
      <c r="AH28" s="9">
        <f t="shared" si="14"/>
        <v>0</v>
      </c>
      <c r="AI28" s="9">
        <f t="shared" si="3"/>
        <v>-4000</v>
      </c>
    </row>
    <row r="29" spans="1:35" ht="15">
      <c r="A29" s="8">
        <f t="shared" si="7"/>
        <v>0.8853999999999994</v>
      </c>
      <c r="B29" s="9">
        <f>'Masse et Centrage'!$G$44</f>
        <v>932</v>
      </c>
      <c r="D29" s="8">
        <f t="shared" si="8"/>
        <v>0.8853999999999994</v>
      </c>
      <c r="E29" s="9">
        <v>-1000</v>
      </c>
      <c r="G29" s="8">
        <f t="shared" si="9"/>
        <v>0.8853999999999994</v>
      </c>
      <c r="H29" s="9">
        <v>-1000</v>
      </c>
      <c r="J29" s="8">
        <f t="shared" si="10"/>
        <v>0.8854</v>
      </c>
      <c r="K29" s="9">
        <f>IF(J29=N2,'Masse et Centrage'!$G$44,-1000)</f>
        <v>-1000</v>
      </c>
      <c r="L29" s="9">
        <f t="shared" si="4"/>
        <v>0</v>
      </c>
      <c r="S29" s="9">
        <f t="shared" si="11"/>
        <v>127</v>
      </c>
      <c r="T29" s="9">
        <f>IF(S29&lt;Q8,-1000,IF(S29&lt;=Q10,O10*S29+P10,IF(S29&lt;=Q11,O11*S29+P11,IF(S29&lt;=Q12,O12*S29+P12,8000))))</f>
        <v>-1000</v>
      </c>
      <c r="U29" s="9">
        <f>IF(S29&lt;Q13,-1000,IF(S29&lt;=Q15,O15*S29+P15,IF(S29&lt;=Q16,O16*S29+P16,IF(S29&lt;=Q17,O17*S29+P17,8000))))</f>
        <v>-1000</v>
      </c>
      <c r="V29" s="9">
        <f>'Perfos Décollage'!F2</f>
        <v>500</v>
      </c>
      <c r="W29" s="9">
        <f t="shared" si="5"/>
        <v>0</v>
      </c>
      <c r="X29" s="9">
        <f t="shared" si="0"/>
        <v>-4000</v>
      </c>
      <c r="Y29" s="9">
        <f t="shared" si="6"/>
        <v>0</v>
      </c>
      <c r="Z29" s="9">
        <f t="shared" si="1"/>
        <v>-4000</v>
      </c>
      <c r="AB29" s="9">
        <f t="shared" si="12"/>
        <v>127</v>
      </c>
      <c r="AC29" s="9">
        <v>-1000</v>
      </c>
      <c r="AD29" s="9">
        <v>-1000</v>
      </c>
      <c r="AE29" s="9">
        <f>'Perfos Atterissage'!F2</f>
        <v>500</v>
      </c>
      <c r="AF29" s="9">
        <f t="shared" si="13"/>
        <v>0</v>
      </c>
      <c r="AG29" s="9">
        <f t="shared" si="2"/>
        <v>-4000</v>
      </c>
      <c r="AH29" s="9">
        <f t="shared" si="14"/>
        <v>0</v>
      </c>
      <c r="AI29" s="9">
        <f t="shared" si="3"/>
        <v>-4000</v>
      </c>
    </row>
    <row r="30" spans="1:35" ht="15">
      <c r="A30" s="8">
        <f t="shared" si="7"/>
        <v>0.8855999999999994</v>
      </c>
      <c r="B30" s="9">
        <f>'Masse et Centrage'!$G$44</f>
        <v>932</v>
      </c>
      <c r="D30" s="8">
        <f t="shared" si="8"/>
        <v>0.8855999999999994</v>
      </c>
      <c r="E30" s="9">
        <v>-1000</v>
      </c>
      <c r="G30" s="8">
        <f t="shared" si="9"/>
        <v>0.8855999999999994</v>
      </c>
      <c r="H30" s="9">
        <v>-1000</v>
      </c>
      <c r="J30" s="8">
        <f t="shared" si="10"/>
        <v>0.8856</v>
      </c>
      <c r="K30" s="9">
        <f>IF(J30=N2,'Masse et Centrage'!$G$44,-1000)</f>
        <v>-1000</v>
      </c>
      <c r="L30" s="9">
        <f t="shared" si="4"/>
        <v>0</v>
      </c>
      <c r="S30" s="9">
        <f t="shared" si="11"/>
        <v>128</v>
      </c>
      <c r="T30" s="9">
        <f>IF(S30&lt;Q8,-1000,IF(S30&lt;=Q10,O10*S30+P10,IF(S30&lt;=Q11,O11*S30+P11,IF(S30&lt;=Q12,O12*S30+P12,8000))))</f>
        <v>-1000</v>
      </c>
      <c r="U30" s="9">
        <f>IF(S30&lt;Q13,-1000,IF(S30&lt;=Q15,O15*S30+P15,IF(S30&lt;=Q16,O16*S30+P16,IF(S30&lt;=Q17,O17*S30+P17,8000))))</f>
        <v>-1000</v>
      </c>
      <c r="V30" s="9">
        <f>'Perfos Décollage'!F2</f>
        <v>500</v>
      </c>
      <c r="W30" s="9">
        <f t="shared" si="5"/>
        <v>0</v>
      </c>
      <c r="X30" s="9">
        <f t="shared" si="0"/>
        <v>-4000</v>
      </c>
      <c r="Y30" s="9">
        <f t="shared" si="6"/>
        <v>0</v>
      </c>
      <c r="Z30" s="9">
        <f t="shared" si="1"/>
        <v>-4000</v>
      </c>
      <c r="AB30" s="9">
        <f t="shared" si="12"/>
        <v>128</v>
      </c>
      <c r="AC30" s="9">
        <v>-1000</v>
      </c>
      <c r="AD30" s="9">
        <v>-1000</v>
      </c>
      <c r="AE30" s="9">
        <f>'Perfos Atterissage'!F2</f>
        <v>500</v>
      </c>
      <c r="AF30" s="9">
        <f t="shared" si="13"/>
        <v>0</v>
      </c>
      <c r="AG30" s="9">
        <f t="shared" si="2"/>
        <v>-4000</v>
      </c>
      <c r="AH30" s="9">
        <f t="shared" si="14"/>
        <v>0</v>
      </c>
      <c r="AI30" s="9">
        <f t="shared" si="3"/>
        <v>-4000</v>
      </c>
    </row>
    <row r="31" spans="1:35" ht="15">
      <c r="A31" s="8">
        <f t="shared" si="7"/>
        <v>0.8857999999999994</v>
      </c>
      <c r="B31" s="9">
        <f>'Masse et Centrage'!$G$44</f>
        <v>932</v>
      </c>
      <c r="D31" s="8">
        <f t="shared" si="8"/>
        <v>0.8857999999999994</v>
      </c>
      <c r="E31" s="9">
        <v>-1000</v>
      </c>
      <c r="G31" s="8">
        <f t="shared" si="9"/>
        <v>0.8857999999999994</v>
      </c>
      <c r="H31" s="9">
        <v>-1000</v>
      </c>
      <c r="J31" s="8">
        <f t="shared" si="10"/>
        <v>0.8858</v>
      </c>
      <c r="K31" s="9">
        <f>IF(J31=N2,'Masse et Centrage'!$G$44,-1000)</f>
        <v>-1000</v>
      </c>
      <c r="L31" s="9">
        <f t="shared" si="4"/>
        <v>0</v>
      </c>
      <c r="S31" s="9">
        <f t="shared" si="11"/>
        <v>129</v>
      </c>
      <c r="T31" s="9">
        <f>IF(S31&lt;Q8,-1000,IF(S31&lt;=Q10,O10*S31+P10,IF(S31&lt;=Q11,O11*S31+P11,IF(S31&lt;=Q12,O12*S31+P12,8000))))</f>
        <v>-1000</v>
      </c>
      <c r="U31" s="9">
        <f>IF(S31&lt;Q13,-1000,IF(S31&lt;=Q15,O15*S31+P15,IF(S31&lt;=Q16,O16*S31+P16,IF(S31&lt;=Q17,O17*S31+P17,8000))))</f>
        <v>-1000</v>
      </c>
      <c r="V31" s="9">
        <f>'Perfos Décollage'!F2</f>
        <v>500</v>
      </c>
      <c r="W31" s="9">
        <f t="shared" si="5"/>
        <v>0</v>
      </c>
      <c r="X31" s="9">
        <f t="shared" si="0"/>
        <v>-4000</v>
      </c>
      <c r="Y31" s="9">
        <f t="shared" si="6"/>
        <v>0</v>
      </c>
      <c r="Z31" s="9">
        <f t="shared" si="1"/>
        <v>-4000</v>
      </c>
      <c r="AB31" s="9">
        <f t="shared" si="12"/>
        <v>129</v>
      </c>
      <c r="AC31" s="9">
        <v>-1000</v>
      </c>
      <c r="AD31" s="9">
        <v>-1000</v>
      </c>
      <c r="AE31" s="9">
        <f>'Perfos Atterissage'!F2</f>
        <v>500</v>
      </c>
      <c r="AF31" s="9">
        <f t="shared" si="13"/>
        <v>0</v>
      </c>
      <c r="AG31" s="9">
        <f t="shared" si="2"/>
        <v>-4000</v>
      </c>
      <c r="AH31" s="9">
        <f t="shared" si="14"/>
        <v>0</v>
      </c>
      <c r="AI31" s="9">
        <f t="shared" si="3"/>
        <v>-4000</v>
      </c>
    </row>
    <row r="32" spans="1:35" ht="15">
      <c r="A32" s="8">
        <f t="shared" si="7"/>
        <v>0.8859999999999993</v>
      </c>
      <c r="B32" s="9">
        <f>'Masse et Centrage'!$G$44</f>
        <v>932</v>
      </c>
      <c r="D32" s="8">
        <f t="shared" si="8"/>
        <v>0.8859999999999993</v>
      </c>
      <c r="E32" s="9">
        <v>-1000</v>
      </c>
      <c r="G32" s="8">
        <f t="shared" si="9"/>
        <v>0.8859999999999993</v>
      </c>
      <c r="H32" s="9">
        <v>-1000</v>
      </c>
      <c r="J32" s="8">
        <f t="shared" si="10"/>
        <v>0.886</v>
      </c>
      <c r="K32" s="9">
        <f>IF(J32=N2,'Masse et Centrage'!$G$44,-1000)</f>
        <v>-1000</v>
      </c>
      <c r="L32" s="9">
        <f t="shared" si="4"/>
        <v>0</v>
      </c>
      <c r="S32" s="9">
        <f t="shared" si="11"/>
        <v>130</v>
      </c>
      <c r="T32" s="9">
        <f>IF(S32&lt;Q8,-1000,IF(S32&lt;=Q10,O10*S32+P10,IF(S32&lt;=Q11,O11*S32+P11,IF(S32&lt;=Q12,O12*S32+P12,8000))))</f>
        <v>-1000</v>
      </c>
      <c r="U32" s="9">
        <f>IF(S32&lt;Q13,-1000,IF(S32&lt;=Q15,O15*S32+P15,IF(S32&lt;=Q16,O16*S32+P16,IF(S32&lt;=Q17,O17*S32+P17,8000))))</f>
        <v>-1000</v>
      </c>
      <c r="V32" s="9">
        <f>'Perfos Décollage'!F2</f>
        <v>500</v>
      </c>
      <c r="W32" s="9">
        <f t="shared" si="5"/>
        <v>0</v>
      </c>
      <c r="X32" s="9">
        <f t="shared" si="0"/>
        <v>-4000</v>
      </c>
      <c r="Y32" s="9">
        <f t="shared" si="6"/>
        <v>0</v>
      </c>
      <c r="Z32" s="9">
        <f t="shared" si="1"/>
        <v>-4000</v>
      </c>
      <c r="AB32" s="9">
        <f t="shared" si="12"/>
        <v>130</v>
      </c>
      <c r="AC32" s="9">
        <v>-1000</v>
      </c>
      <c r="AD32" s="9">
        <v>-1000</v>
      </c>
      <c r="AE32" s="9">
        <f>'Perfos Atterissage'!F2</f>
        <v>500</v>
      </c>
      <c r="AF32" s="9">
        <f t="shared" si="13"/>
        <v>0</v>
      </c>
      <c r="AG32" s="9">
        <f t="shared" si="2"/>
        <v>-4000</v>
      </c>
      <c r="AH32" s="9">
        <f t="shared" si="14"/>
        <v>0</v>
      </c>
      <c r="AI32" s="9">
        <f t="shared" si="3"/>
        <v>-4000</v>
      </c>
    </row>
    <row r="33" spans="1:35" ht="15">
      <c r="A33" s="8">
        <f t="shared" si="7"/>
        <v>0.8861999999999993</v>
      </c>
      <c r="B33" s="9">
        <f>'Masse et Centrage'!$G$44</f>
        <v>932</v>
      </c>
      <c r="D33" s="8">
        <f t="shared" si="8"/>
        <v>0.8861999999999993</v>
      </c>
      <c r="E33" s="9">
        <v>-1000</v>
      </c>
      <c r="G33" s="8">
        <f t="shared" si="9"/>
        <v>0.8861999999999993</v>
      </c>
      <c r="H33" s="9">
        <v>-1000</v>
      </c>
      <c r="J33" s="8">
        <f t="shared" si="10"/>
        <v>0.8862</v>
      </c>
      <c r="K33" s="9">
        <f>IF(J33=N2,'Masse et Centrage'!$G$44,-1000)</f>
        <v>-1000</v>
      </c>
      <c r="L33" s="9">
        <f t="shared" si="4"/>
        <v>0</v>
      </c>
      <c r="S33" s="9">
        <f t="shared" si="11"/>
        <v>131</v>
      </c>
      <c r="T33" s="9">
        <f>IF(S33&lt;Q8,-1000,IF(S33&lt;=Q10,O10*S33+P10,IF(S33&lt;=Q11,O11*S33+P11,IF(S33&lt;=Q12,O12*S33+P12,8000))))</f>
        <v>-1000</v>
      </c>
      <c r="U33" s="9">
        <f>IF(S33&lt;Q13,-1000,IF(S33&lt;=Q15,O15*S33+P15,IF(S33&lt;=Q16,O16*S33+P16,IF(S33&lt;=Q17,O17*S33+P17,8000))))</f>
        <v>-1000</v>
      </c>
      <c r="V33" s="9">
        <f>'Perfos Décollage'!F2</f>
        <v>500</v>
      </c>
      <c r="W33" s="9">
        <f t="shared" si="5"/>
        <v>0</v>
      </c>
      <c r="X33" s="9">
        <f t="shared" si="0"/>
        <v>-4000</v>
      </c>
      <c r="Y33" s="9">
        <f t="shared" si="6"/>
        <v>0</v>
      </c>
      <c r="Z33" s="9">
        <f t="shared" si="1"/>
        <v>-4000</v>
      </c>
      <c r="AB33" s="9">
        <f t="shared" si="12"/>
        <v>131</v>
      </c>
      <c r="AC33" s="9">
        <v>-1000</v>
      </c>
      <c r="AD33" s="9">
        <v>-1000</v>
      </c>
      <c r="AE33" s="9">
        <f>'Perfos Atterissage'!F2</f>
        <v>500</v>
      </c>
      <c r="AF33" s="9">
        <f t="shared" si="13"/>
        <v>0</v>
      </c>
      <c r="AG33" s="9">
        <f t="shared" si="2"/>
        <v>-4000</v>
      </c>
      <c r="AH33" s="9">
        <f t="shared" si="14"/>
        <v>0</v>
      </c>
      <c r="AI33" s="9">
        <f t="shared" si="3"/>
        <v>-4000</v>
      </c>
    </row>
    <row r="34" spans="1:35" ht="15">
      <c r="A34" s="8">
        <f t="shared" si="7"/>
        <v>0.8863999999999993</v>
      </c>
      <c r="B34" s="9">
        <f>'Masse et Centrage'!$G$44</f>
        <v>932</v>
      </c>
      <c r="D34" s="8">
        <f t="shared" si="8"/>
        <v>0.8863999999999993</v>
      </c>
      <c r="E34" s="9">
        <v>-1000</v>
      </c>
      <c r="G34" s="8">
        <f t="shared" si="9"/>
        <v>0.8863999999999993</v>
      </c>
      <c r="H34" s="9">
        <v>-1000</v>
      </c>
      <c r="J34" s="8">
        <f t="shared" si="10"/>
        <v>0.8864</v>
      </c>
      <c r="K34" s="9">
        <f>IF(J34=N2,'Masse et Centrage'!$G$44,-1000)</f>
        <v>-1000</v>
      </c>
      <c r="L34" s="9">
        <f t="shared" si="4"/>
        <v>0</v>
      </c>
      <c r="S34" s="9">
        <f t="shared" si="11"/>
        <v>132</v>
      </c>
      <c r="T34" s="9">
        <f>IF(S34&lt;Q8,-1000,IF(S34&lt;=Q10,O10*S34+P10,IF(S34&lt;=Q11,O11*S34+P11,IF(S34&lt;=Q12,O12*S34+P12,8000))))</f>
        <v>-1000</v>
      </c>
      <c r="U34" s="9">
        <f>IF(S34&lt;Q13,-1000,IF(S34&lt;=Q15,O15*S34+P15,IF(S34&lt;=Q16,O16*S34+P16,IF(S34&lt;=Q17,O17*S34+P17,8000))))</f>
        <v>-1000</v>
      </c>
      <c r="V34" s="9">
        <f>'Perfos Décollage'!F2</f>
        <v>500</v>
      </c>
      <c r="W34" s="9">
        <f t="shared" si="5"/>
        <v>0</v>
      </c>
      <c r="X34" s="9">
        <f t="shared" si="0"/>
        <v>-4000</v>
      </c>
      <c r="Y34" s="9">
        <f t="shared" si="6"/>
        <v>0</v>
      </c>
      <c r="Z34" s="9">
        <f t="shared" si="1"/>
        <v>-4000</v>
      </c>
      <c r="AB34" s="9">
        <f t="shared" si="12"/>
        <v>132</v>
      </c>
      <c r="AC34" s="9">
        <v>-1000</v>
      </c>
      <c r="AD34" s="9">
        <v>-1000</v>
      </c>
      <c r="AE34" s="9">
        <f>'Perfos Atterissage'!F2</f>
        <v>500</v>
      </c>
      <c r="AF34" s="9">
        <f t="shared" si="13"/>
        <v>0</v>
      </c>
      <c r="AG34" s="9">
        <f t="shared" si="2"/>
        <v>-4000</v>
      </c>
      <c r="AH34" s="9">
        <f t="shared" si="14"/>
        <v>0</v>
      </c>
      <c r="AI34" s="9">
        <f t="shared" si="3"/>
        <v>-4000</v>
      </c>
    </row>
    <row r="35" spans="1:35" ht="15">
      <c r="A35" s="8">
        <f t="shared" si="7"/>
        <v>0.8865999999999993</v>
      </c>
      <c r="B35" s="9">
        <f>'Masse et Centrage'!$G$44</f>
        <v>932</v>
      </c>
      <c r="D35" s="8">
        <f t="shared" si="8"/>
        <v>0.8865999999999993</v>
      </c>
      <c r="E35" s="9">
        <v>-1000</v>
      </c>
      <c r="G35" s="8">
        <f t="shared" si="9"/>
        <v>0.8865999999999993</v>
      </c>
      <c r="H35" s="9">
        <v>-1000</v>
      </c>
      <c r="J35" s="8">
        <f t="shared" si="10"/>
        <v>0.8866</v>
      </c>
      <c r="K35" s="9">
        <f>IF(J35=N2,'Masse et Centrage'!$G$44,-1000)</f>
        <v>-1000</v>
      </c>
      <c r="L35" s="9">
        <f t="shared" si="4"/>
        <v>0</v>
      </c>
      <c r="S35" s="9">
        <f t="shared" si="11"/>
        <v>133</v>
      </c>
      <c r="T35" s="9">
        <f>IF(S35&lt;Q8,-1000,IF(S35&lt;=Q10,O10*S35+P10,IF(S35&lt;=Q11,O11*S35+P11,IF(S35&lt;=Q12,O12*S35+P12,8000))))</f>
        <v>-1000</v>
      </c>
      <c r="U35" s="9">
        <f>IF(S35&lt;Q13,-1000,IF(S35&lt;=Q15,O15*S35+P15,IF(S35&lt;=Q16,O16*S35+P16,IF(S35&lt;=Q17,O17*S35+P17,8000))))</f>
        <v>-1000</v>
      </c>
      <c r="V35" s="9">
        <f>'Perfos Décollage'!F2</f>
        <v>500</v>
      </c>
      <c r="W35" s="9">
        <f t="shared" si="5"/>
        <v>0</v>
      </c>
      <c r="X35" s="9">
        <f t="shared" si="0"/>
        <v>-4000</v>
      </c>
      <c r="Y35" s="9">
        <f t="shared" si="6"/>
        <v>0</v>
      </c>
      <c r="Z35" s="9">
        <f t="shared" si="1"/>
        <v>-4000</v>
      </c>
      <c r="AB35" s="9">
        <f t="shared" si="12"/>
        <v>133</v>
      </c>
      <c r="AC35" s="9">
        <v>-1000</v>
      </c>
      <c r="AD35" s="9">
        <v>-1000</v>
      </c>
      <c r="AE35" s="9">
        <f>'Perfos Atterissage'!F2</f>
        <v>500</v>
      </c>
      <c r="AF35" s="9">
        <f t="shared" si="13"/>
        <v>0</v>
      </c>
      <c r="AG35" s="9">
        <f t="shared" si="2"/>
        <v>-4000</v>
      </c>
      <c r="AH35" s="9">
        <f t="shared" si="14"/>
        <v>0</v>
      </c>
      <c r="AI35" s="9">
        <f t="shared" si="3"/>
        <v>-4000</v>
      </c>
    </row>
    <row r="36" spans="1:35" ht="15">
      <c r="A36" s="8">
        <f t="shared" si="7"/>
        <v>0.8867999999999993</v>
      </c>
      <c r="B36" s="9">
        <f>'Masse et Centrage'!$G$44</f>
        <v>932</v>
      </c>
      <c r="D36" s="8">
        <f t="shared" si="8"/>
        <v>0.8867999999999993</v>
      </c>
      <c r="E36" s="9">
        <v>-1000</v>
      </c>
      <c r="G36" s="8">
        <f t="shared" si="9"/>
        <v>0.8867999999999993</v>
      </c>
      <c r="H36" s="9">
        <v>-1000</v>
      </c>
      <c r="J36" s="8">
        <f t="shared" si="10"/>
        <v>0.8868</v>
      </c>
      <c r="K36" s="9">
        <f>IF(J36=N2,'Masse et Centrage'!$G$44,-1000)</f>
        <v>-1000</v>
      </c>
      <c r="L36" s="9">
        <f t="shared" si="4"/>
        <v>0</v>
      </c>
      <c r="S36" s="9">
        <f t="shared" si="11"/>
        <v>134</v>
      </c>
      <c r="T36" s="9">
        <f>IF(S36&lt;Q8,-1000,IF(S36&lt;=Q10,O10*S36+P10,IF(S36&lt;=Q11,O11*S36+P11,IF(S36&lt;=Q12,O12*S36+P12,8000))))</f>
        <v>-1000</v>
      </c>
      <c r="U36" s="9">
        <f>IF(S36&lt;Q13,-1000,IF(S36&lt;=Q15,O15*S36+P15,IF(S36&lt;=Q16,O16*S36+P16,IF(S36&lt;=Q17,O17*S36+P17,8000))))</f>
        <v>-1000</v>
      </c>
      <c r="V36" s="9">
        <f>'Perfos Décollage'!F2</f>
        <v>500</v>
      </c>
      <c r="W36" s="9">
        <f t="shared" si="5"/>
        <v>0</v>
      </c>
      <c r="X36" s="9">
        <f t="shared" si="0"/>
        <v>-4000</v>
      </c>
      <c r="Y36" s="9">
        <f t="shared" si="6"/>
        <v>0</v>
      </c>
      <c r="Z36" s="9">
        <f t="shared" si="1"/>
        <v>-4000</v>
      </c>
      <c r="AB36" s="9">
        <f t="shared" si="12"/>
        <v>134</v>
      </c>
      <c r="AC36" s="9">
        <v>-1000</v>
      </c>
      <c r="AD36" s="9">
        <v>-1000</v>
      </c>
      <c r="AE36" s="9">
        <f>'Perfos Atterissage'!F2</f>
        <v>500</v>
      </c>
      <c r="AF36" s="9">
        <f t="shared" si="13"/>
        <v>0</v>
      </c>
      <c r="AG36" s="9">
        <f t="shared" si="2"/>
        <v>-4000</v>
      </c>
      <c r="AH36" s="9">
        <f t="shared" si="14"/>
        <v>0</v>
      </c>
      <c r="AI36" s="9">
        <f t="shared" si="3"/>
        <v>-4000</v>
      </c>
    </row>
    <row r="37" spans="1:35" ht="15">
      <c r="A37" s="8">
        <f t="shared" si="7"/>
        <v>0.8869999999999992</v>
      </c>
      <c r="B37" s="9">
        <f>'Masse et Centrage'!$G$44</f>
        <v>932</v>
      </c>
      <c r="D37" s="8">
        <f t="shared" si="8"/>
        <v>0.8869999999999992</v>
      </c>
      <c r="E37" s="9">
        <v>-1000</v>
      </c>
      <c r="G37" s="8">
        <f t="shared" si="9"/>
        <v>0.8869999999999992</v>
      </c>
      <c r="H37" s="9">
        <v>-1000</v>
      </c>
      <c r="J37" s="8">
        <f t="shared" si="10"/>
        <v>0.887</v>
      </c>
      <c r="K37" s="9">
        <f>IF(J37=N2,'Masse et Centrage'!$G$44,-1000)</f>
        <v>-1000</v>
      </c>
      <c r="L37" s="9">
        <f t="shared" si="4"/>
        <v>0</v>
      </c>
      <c r="S37" s="9">
        <f t="shared" si="11"/>
        <v>135</v>
      </c>
      <c r="T37" s="9">
        <f>IF(S37&lt;Q8,-1000,IF(S37&lt;=Q10,O10*S37+P10,IF(S37&lt;=Q11,O11*S37+P11,IF(S37&lt;=Q12,O12*S37+P12,8000))))</f>
        <v>-1000</v>
      </c>
      <c r="U37" s="9">
        <f>IF(S37&lt;Q13,-1000,IF(S37&lt;=Q15,O15*S37+P15,IF(S37&lt;=Q16,O16*S37+P16,IF(S37&lt;=Q17,O17*S37+P17,8000))))</f>
        <v>-1000</v>
      </c>
      <c r="V37" s="9">
        <f>'Perfos Décollage'!F2</f>
        <v>500</v>
      </c>
      <c r="W37" s="9">
        <f t="shared" si="5"/>
        <v>0</v>
      </c>
      <c r="X37" s="9">
        <f t="shared" si="0"/>
        <v>-4000</v>
      </c>
      <c r="Y37" s="9">
        <f t="shared" si="6"/>
        <v>0</v>
      </c>
      <c r="Z37" s="9">
        <f t="shared" si="1"/>
        <v>-4000</v>
      </c>
      <c r="AB37" s="9">
        <f t="shared" si="12"/>
        <v>135</v>
      </c>
      <c r="AC37" s="9">
        <v>-1000</v>
      </c>
      <c r="AD37" s="9">
        <v>-1000</v>
      </c>
      <c r="AE37" s="9">
        <f>'Perfos Atterissage'!F2</f>
        <v>500</v>
      </c>
      <c r="AF37" s="9">
        <f t="shared" si="13"/>
        <v>0</v>
      </c>
      <c r="AG37" s="9">
        <f t="shared" si="2"/>
        <v>-4000</v>
      </c>
      <c r="AH37" s="9">
        <f t="shared" si="14"/>
        <v>0</v>
      </c>
      <c r="AI37" s="9">
        <f t="shared" si="3"/>
        <v>-4000</v>
      </c>
    </row>
    <row r="38" spans="1:35" ht="15">
      <c r="A38" s="8">
        <f t="shared" si="7"/>
        <v>0.8871999999999992</v>
      </c>
      <c r="B38" s="9">
        <f>'Masse et Centrage'!$G$44</f>
        <v>932</v>
      </c>
      <c r="D38" s="8">
        <f t="shared" si="8"/>
        <v>0.8871999999999992</v>
      </c>
      <c r="E38" s="9">
        <v>-1000</v>
      </c>
      <c r="G38" s="8">
        <f t="shared" si="9"/>
        <v>0.8871999999999992</v>
      </c>
      <c r="H38" s="9">
        <v>-1000</v>
      </c>
      <c r="J38" s="8">
        <f t="shared" si="10"/>
        <v>0.8872</v>
      </c>
      <c r="K38" s="9">
        <f>IF(J38=N2,'Masse et Centrage'!$G$44,-1000)</f>
        <v>-1000</v>
      </c>
      <c r="L38" s="9">
        <f t="shared" si="4"/>
        <v>0</v>
      </c>
      <c r="S38" s="9">
        <f t="shared" si="11"/>
        <v>136</v>
      </c>
      <c r="T38" s="9">
        <f>IF(S38&lt;Q8,-1000,IF(S38&lt;=Q10,O10*S38+P10,IF(S38&lt;=Q11,O11*S38+P11,IF(S38&lt;=Q12,O12*S38+P12,8000))))</f>
        <v>-1000</v>
      </c>
      <c r="U38" s="9">
        <f>IF(S38&lt;Q13,-1000,IF(S38&lt;=Q15,O15*S38+P15,IF(S38&lt;=Q16,O16*S38+P16,IF(S38&lt;=Q17,O17*S38+P17,8000))))</f>
        <v>-1000</v>
      </c>
      <c r="V38" s="9">
        <f>'Perfos Décollage'!F2</f>
        <v>500</v>
      </c>
      <c r="W38" s="9">
        <f t="shared" si="5"/>
        <v>0</v>
      </c>
      <c r="X38" s="9">
        <f t="shared" si="0"/>
        <v>-4000</v>
      </c>
      <c r="Y38" s="9">
        <f t="shared" si="6"/>
        <v>0</v>
      </c>
      <c r="Z38" s="9">
        <f t="shared" si="1"/>
        <v>-4000</v>
      </c>
      <c r="AB38" s="9">
        <f t="shared" si="12"/>
        <v>136</v>
      </c>
      <c r="AC38" s="9">
        <v>-1000</v>
      </c>
      <c r="AD38" s="9">
        <v>-1000</v>
      </c>
      <c r="AE38" s="9">
        <f>'Perfos Atterissage'!F2</f>
        <v>500</v>
      </c>
      <c r="AF38" s="9">
        <f t="shared" si="13"/>
        <v>0</v>
      </c>
      <c r="AG38" s="9">
        <f t="shared" si="2"/>
        <v>-4000</v>
      </c>
      <c r="AH38" s="9">
        <f t="shared" si="14"/>
        <v>0</v>
      </c>
      <c r="AI38" s="9">
        <f t="shared" si="3"/>
        <v>-4000</v>
      </c>
    </row>
    <row r="39" spans="1:35" ht="15">
      <c r="A39" s="8">
        <f t="shared" si="7"/>
        <v>0.8873999999999992</v>
      </c>
      <c r="B39" s="9">
        <f>'Masse et Centrage'!$G$44</f>
        <v>932</v>
      </c>
      <c r="D39" s="8">
        <f t="shared" si="8"/>
        <v>0.8873999999999992</v>
      </c>
      <c r="E39" s="9">
        <v>-1000</v>
      </c>
      <c r="G39" s="8">
        <f t="shared" si="9"/>
        <v>0.8873999999999992</v>
      </c>
      <c r="H39" s="9">
        <v>-1000</v>
      </c>
      <c r="J39" s="8">
        <f t="shared" si="10"/>
        <v>0.8874</v>
      </c>
      <c r="K39" s="9">
        <f>IF(J39=N2,'Masse et Centrage'!$G$44,-1000)</f>
        <v>-1000</v>
      </c>
      <c r="L39" s="9">
        <f t="shared" si="4"/>
        <v>0</v>
      </c>
      <c r="S39" s="9">
        <f t="shared" si="11"/>
        <v>137</v>
      </c>
      <c r="T39" s="9">
        <f>IF(S39&lt;Q8,-1000,IF(S39&lt;=Q10,O10*S39+P10,IF(S39&lt;=Q11,O11*S39+P11,IF(S39&lt;=Q12,O12*S39+P12,8000))))</f>
        <v>-1000</v>
      </c>
      <c r="U39" s="9">
        <f>IF(S39&lt;Q13,-1000,IF(S39&lt;=Q15,O15*S39+P15,IF(S39&lt;=Q16,O16*S39+P16,IF(S39&lt;=Q17,O17*S39+P17,8000))))</f>
        <v>-1000</v>
      </c>
      <c r="V39" s="9">
        <f>'Perfos Décollage'!F2</f>
        <v>500</v>
      </c>
      <c r="W39" s="9">
        <f t="shared" si="5"/>
        <v>0</v>
      </c>
      <c r="X39" s="9">
        <f t="shared" si="0"/>
        <v>-4000</v>
      </c>
      <c r="Y39" s="9">
        <f t="shared" si="6"/>
        <v>0</v>
      </c>
      <c r="Z39" s="9">
        <f t="shared" si="1"/>
        <v>-4000</v>
      </c>
      <c r="AB39" s="9">
        <f t="shared" si="12"/>
        <v>137</v>
      </c>
      <c r="AC39" s="9">
        <v>-1000</v>
      </c>
      <c r="AD39" s="9">
        <v>-1000</v>
      </c>
      <c r="AE39" s="9">
        <f>'Perfos Atterissage'!F2</f>
        <v>500</v>
      </c>
      <c r="AF39" s="9">
        <f t="shared" si="13"/>
        <v>0</v>
      </c>
      <c r="AG39" s="9">
        <f t="shared" si="2"/>
        <v>-4000</v>
      </c>
      <c r="AH39" s="9">
        <f t="shared" si="14"/>
        <v>0</v>
      </c>
      <c r="AI39" s="9">
        <f t="shared" si="3"/>
        <v>-4000</v>
      </c>
    </row>
    <row r="40" spans="1:35" ht="15">
      <c r="A40" s="8">
        <f t="shared" si="7"/>
        <v>0.8875999999999992</v>
      </c>
      <c r="B40" s="9">
        <f>'Masse et Centrage'!$G$44</f>
        <v>932</v>
      </c>
      <c r="D40" s="8">
        <f t="shared" si="8"/>
        <v>0.8875999999999992</v>
      </c>
      <c r="E40" s="9">
        <v>-1000</v>
      </c>
      <c r="G40" s="8">
        <f t="shared" si="9"/>
        <v>0.8875999999999992</v>
      </c>
      <c r="H40" s="9">
        <v>-1000</v>
      </c>
      <c r="J40" s="8">
        <f t="shared" si="10"/>
        <v>0.8876</v>
      </c>
      <c r="K40" s="9">
        <f>IF(J40=N2,'Masse et Centrage'!$G$44,-1000)</f>
        <v>-1000</v>
      </c>
      <c r="L40" s="9">
        <f t="shared" si="4"/>
        <v>0</v>
      </c>
      <c r="S40" s="9">
        <f t="shared" si="11"/>
        <v>138</v>
      </c>
      <c r="T40" s="9">
        <f>IF(S40&lt;Q8,-1000,IF(S40&lt;=Q10,O10*S40+P10,IF(S40&lt;=Q11,O11*S40+P11,IF(S40&lt;=Q12,O12*S40+P12,8000))))</f>
        <v>-1000</v>
      </c>
      <c r="U40" s="9">
        <f>IF(S40&lt;Q13,-1000,IF(S40&lt;=Q15,O15*S40+P15,IF(S40&lt;=Q16,O16*S40+P16,IF(S40&lt;=Q17,O17*S40+P17,8000))))</f>
        <v>-1000</v>
      </c>
      <c r="V40" s="9">
        <f>'Perfos Décollage'!F2</f>
        <v>500</v>
      </c>
      <c r="W40" s="9">
        <f t="shared" si="5"/>
        <v>0</v>
      </c>
      <c r="X40" s="9">
        <f t="shared" si="0"/>
        <v>-4000</v>
      </c>
      <c r="Y40" s="9">
        <f t="shared" si="6"/>
        <v>0</v>
      </c>
      <c r="Z40" s="9">
        <f t="shared" si="1"/>
        <v>-4000</v>
      </c>
      <c r="AB40" s="9">
        <f t="shared" si="12"/>
        <v>138</v>
      </c>
      <c r="AC40" s="9">
        <v>-1000</v>
      </c>
      <c r="AD40" s="9">
        <v>-1000</v>
      </c>
      <c r="AE40" s="9">
        <f>'Perfos Atterissage'!F2</f>
        <v>500</v>
      </c>
      <c r="AF40" s="9">
        <f t="shared" si="13"/>
        <v>0</v>
      </c>
      <c r="AG40" s="9">
        <f t="shared" si="2"/>
        <v>-4000</v>
      </c>
      <c r="AH40" s="9">
        <f t="shared" si="14"/>
        <v>0</v>
      </c>
      <c r="AI40" s="9">
        <f t="shared" si="3"/>
        <v>-4000</v>
      </c>
    </row>
    <row r="41" spans="1:35" ht="15">
      <c r="A41" s="8">
        <f t="shared" si="7"/>
        <v>0.8877999999999991</v>
      </c>
      <c r="B41" s="9">
        <f>'Masse et Centrage'!$G$44</f>
        <v>932</v>
      </c>
      <c r="D41" s="8">
        <f t="shared" si="8"/>
        <v>0.8877999999999991</v>
      </c>
      <c r="E41" s="9">
        <v>-1000</v>
      </c>
      <c r="G41" s="8">
        <f t="shared" si="9"/>
        <v>0.8877999999999991</v>
      </c>
      <c r="H41" s="9">
        <v>-1000</v>
      </c>
      <c r="J41" s="8">
        <f t="shared" si="10"/>
        <v>0.8878</v>
      </c>
      <c r="K41" s="9">
        <f>IF(J41=N2,'Masse et Centrage'!$G$44,-1000)</f>
        <v>-1000</v>
      </c>
      <c r="L41" s="9">
        <f t="shared" si="4"/>
        <v>0</v>
      </c>
      <c r="S41" s="9">
        <f t="shared" si="11"/>
        <v>139</v>
      </c>
      <c r="T41" s="9">
        <f>IF(S41&lt;Q8,-1000,IF(S41&lt;=Q10,O10*S41+P10,IF(S41&lt;=Q11,O11*S41+P11,IF(S41&lt;=Q12,O12*S41+P12,8000))))</f>
        <v>-1000</v>
      </c>
      <c r="U41" s="9">
        <f>IF(S41&lt;Q13,-1000,IF(S41&lt;=Q15,O15*S41+P15,IF(S41&lt;=Q16,O16*S41+P16,IF(S41&lt;=Q17,O17*S41+P17,8000))))</f>
        <v>-1000</v>
      </c>
      <c r="V41" s="9">
        <f>'Perfos Décollage'!F2</f>
        <v>500</v>
      </c>
      <c r="W41" s="9">
        <f t="shared" si="5"/>
        <v>0</v>
      </c>
      <c r="X41" s="9">
        <f t="shared" si="0"/>
        <v>-4000</v>
      </c>
      <c r="Y41" s="9">
        <f t="shared" si="6"/>
        <v>0</v>
      </c>
      <c r="Z41" s="9">
        <f t="shared" si="1"/>
        <v>-4000</v>
      </c>
      <c r="AB41" s="9">
        <f t="shared" si="12"/>
        <v>139</v>
      </c>
      <c r="AC41" s="9">
        <v>-1000</v>
      </c>
      <c r="AD41" s="9">
        <v>-1000</v>
      </c>
      <c r="AE41" s="9">
        <f>'Perfos Atterissage'!F2</f>
        <v>500</v>
      </c>
      <c r="AF41" s="9">
        <f t="shared" si="13"/>
        <v>0</v>
      </c>
      <c r="AG41" s="9">
        <f t="shared" si="2"/>
        <v>-4000</v>
      </c>
      <c r="AH41" s="9">
        <f t="shared" si="14"/>
        <v>0</v>
      </c>
      <c r="AI41" s="9">
        <f t="shared" si="3"/>
        <v>-4000</v>
      </c>
    </row>
    <row r="42" spans="1:35" ht="15">
      <c r="A42" s="8">
        <f t="shared" si="7"/>
        <v>0.8879999999999991</v>
      </c>
      <c r="B42" s="9">
        <f>'Masse et Centrage'!$G$44</f>
        <v>932</v>
      </c>
      <c r="D42" s="8">
        <f t="shared" si="8"/>
        <v>0.8879999999999991</v>
      </c>
      <c r="E42" s="9">
        <v>-1000</v>
      </c>
      <c r="G42" s="8">
        <f t="shared" si="9"/>
        <v>0.8879999999999991</v>
      </c>
      <c r="H42" s="9">
        <v>-1000</v>
      </c>
      <c r="J42" s="8">
        <f t="shared" si="10"/>
        <v>0.888</v>
      </c>
      <c r="K42" s="9">
        <f>IF(J42=N2,'Masse et Centrage'!$G$44,-1000)</f>
        <v>-1000</v>
      </c>
      <c r="L42" s="9">
        <f t="shared" si="4"/>
        <v>0</v>
      </c>
      <c r="S42" s="9">
        <f t="shared" si="11"/>
        <v>140</v>
      </c>
      <c r="T42" s="9">
        <f>IF(S42&lt;Q8,-1000,IF(S42&lt;=Q10,O10*S42+P10,IF(S42&lt;=Q11,O11*S42+P11,IF(S42&lt;=Q12,O12*S42+P12,8000))))</f>
        <v>-1000</v>
      </c>
      <c r="U42" s="9">
        <f>IF(S42&lt;Q13,-1000,IF(S42&lt;=Q15,O15*S42+P15,IF(S42&lt;=Q16,O16*S42+P16,IF(S42&lt;=Q17,O17*S42+P17,8000))))</f>
        <v>-1000</v>
      </c>
      <c r="V42" s="9">
        <f>'Perfos Décollage'!F2</f>
        <v>500</v>
      </c>
      <c r="W42" s="9">
        <f t="shared" si="5"/>
        <v>0</v>
      </c>
      <c r="X42" s="9">
        <f t="shared" si="0"/>
        <v>-4000</v>
      </c>
      <c r="Y42" s="9">
        <f t="shared" si="6"/>
        <v>0</v>
      </c>
      <c r="Z42" s="9">
        <f t="shared" si="1"/>
        <v>-4000</v>
      </c>
      <c r="AB42" s="9">
        <f t="shared" si="12"/>
        <v>140</v>
      </c>
      <c r="AC42" s="9">
        <v>-1000</v>
      </c>
      <c r="AD42" s="9">
        <v>-1000</v>
      </c>
      <c r="AE42" s="9">
        <f>'Perfos Atterissage'!F2</f>
        <v>500</v>
      </c>
      <c r="AF42" s="9">
        <f t="shared" si="13"/>
        <v>0</v>
      </c>
      <c r="AG42" s="9">
        <f t="shared" si="2"/>
        <v>-4000</v>
      </c>
      <c r="AH42" s="9">
        <f t="shared" si="14"/>
        <v>0</v>
      </c>
      <c r="AI42" s="9">
        <f t="shared" si="3"/>
        <v>-4000</v>
      </c>
    </row>
    <row r="43" spans="1:35" ht="15">
      <c r="A43" s="8">
        <f t="shared" si="7"/>
        <v>0.8881999999999991</v>
      </c>
      <c r="B43" s="9">
        <f>'Masse et Centrage'!$G$44</f>
        <v>932</v>
      </c>
      <c r="D43" s="8">
        <f t="shared" si="8"/>
        <v>0.8881999999999991</v>
      </c>
      <c r="E43" s="9">
        <v>-1000</v>
      </c>
      <c r="G43" s="8">
        <f t="shared" si="9"/>
        <v>0.8881999999999991</v>
      </c>
      <c r="H43" s="9">
        <v>-1000</v>
      </c>
      <c r="J43" s="8">
        <f t="shared" si="10"/>
        <v>0.8882</v>
      </c>
      <c r="K43" s="9">
        <f>IF(J43=N2,'Masse et Centrage'!$G$44,-1000)</f>
        <v>-1000</v>
      </c>
      <c r="L43" s="9">
        <f t="shared" si="4"/>
        <v>0</v>
      </c>
      <c r="S43" s="9">
        <f t="shared" si="11"/>
        <v>141</v>
      </c>
      <c r="T43" s="9">
        <f>IF(S43&lt;Q8,-1000,IF(S43&lt;=Q10,O10*S43+P10,IF(S43&lt;=Q11,O11*S43+P11,IF(S43&lt;=Q12,O12*S43+P12,8000))))</f>
        <v>-1000</v>
      </c>
      <c r="U43" s="9">
        <f>IF(S43&lt;Q13,-1000,IF(S43&lt;=Q15,O15*S43+P15,IF(S43&lt;=Q16,O16*S43+P16,IF(S43&lt;=Q17,O17*S43+P17,8000))))</f>
        <v>-1000</v>
      </c>
      <c r="V43" s="9">
        <f>'Perfos Décollage'!F2</f>
        <v>500</v>
      </c>
      <c r="W43" s="9">
        <f t="shared" si="5"/>
        <v>0</v>
      </c>
      <c r="X43" s="9">
        <f t="shared" si="0"/>
        <v>-4000</v>
      </c>
      <c r="Y43" s="9">
        <f t="shared" si="6"/>
        <v>0</v>
      </c>
      <c r="Z43" s="9">
        <f t="shared" si="1"/>
        <v>-4000</v>
      </c>
      <c r="AB43" s="9">
        <f t="shared" si="12"/>
        <v>141</v>
      </c>
      <c r="AC43" s="9">
        <v>-1000</v>
      </c>
      <c r="AD43" s="9">
        <v>-1000</v>
      </c>
      <c r="AE43" s="9">
        <f>'Perfos Atterissage'!F2</f>
        <v>500</v>
      </c>
      <c r="AF43" s="9">
        <f t="shared" si="13"/>
        <v>0</v>
      </c>
      <c r="AG43" s="9">
        <f t="shared" si="2"/>
        <v>-4000</v>
      </c>
      <c r="AH43" s="9">
        <f t="shared" si="14"/>
        <v>0</v>
      </c>
      <c r="AI43" s="9">
        <f t="shared" si="3"/>
        <v>-4000</v>
      </c>
    </row>
    <row r="44" spans="1:35" ht="15">
      <c r="A44" s="8">
        <f t="shared" si="7"/>
        <v>0.8883999999999991</v>
      </c>
      <c r="B44" s="9">
        <f>'Masse et Centrage'!$G$44</f>
        <v>932</v>
      </c>
      <c r="D44" s="8">
        <f t="shared" si="8"/>
        <v>0.8883999999999991</v>
      </c>
      <c r="E44" s="9">
        <v>-1000</v>
      </c>
      <c r="G44" s="8">
        <f t="shared" si="9"/>
        <v>0.8883999999999991</v>
      </c>
      <c r="H44" s="9">
        <v>-1000</v>
      </c>
      <c r="J44" s="8">
        <f t="shared" si="10"/>
        <v>0.8884</v>
      </c>
      <c r="K44" s="9">
        <f>IF(J44=N2,'Masse et Centrage'!$G$44,-1000)</f>
        <v>-1000</v>
      </c>
      <c r="L44" s="9">
        <f t="shared" si="4"/>
        <v>0</v>
      </c>
      <c r="S44" s="9">
        <f t="shared" si="11"/>
        <v>142</v>
      </c>
      <c r="T44" s="9">
        <f>IF(S44&lt;Q8,-1000,IF(S44&lt;=Q10,O10*S44+P10,IF(S44&lt;=Q11,O11*S44+P11,IF(S44&lt;=Q12,O12*S44+P12,8000))))</f>
        <v>-1000</v>
      </c>
      <c r="U44" s="9">
        <f>IF(S44&lt;Q13,-1000,IF(S44&lt;=Q15,O15*S44+P15,IF(S44&lt;=Q16,O16*S44+P16,IF(S44&lt;=Q17,O17*S44+P17,8000))))</f>
        <v>-1000</v>
      </c>
      <c r="V44" s="9">
        <f>'Perfos Décollage'!F2</f>
        <v>500</v>
      </c>
      <c r="W44" s="9">
        <f t="shared" si="5"/>
        <v>0</v>
      </c>
      <c r="X44" s="9">
        <f t="shared" si="0"/>
        <v>-4000</v>
      </c>
      <c r="Y44" s="9">
        <f t="shared" si="6"/>
        <v>0</v>
      </c>
      <c r="Z44" s="9">
        <f t="shared" si="1"/>
        <v>-4000</v>
      </c>
      <c r="AB44" s="9">
        <f t="shared" si="12"/>
        <v>142</v>
      </c>
      <c r="AC44" s="9">
        <v>-1000</v>
      </c>
      <c r="AD44" s="9">
        <v>-1000</v>
      </c>
      <c r="AE44" s="9">
        <f>'Perfos Atterissage'!F2</f>
        <v>500</v>
      </c>
      <c r="AF44" s="9">
        <f t="shared" si="13"/>
        <v>0</v>
      </c>
      <c r="AG44" s="9">
        <f t="shared" si="2"/>
        <v>-4000</v>
      </c>
      <c r="AH44" s="9">
        <f t="shared" si="14"/>
        <v>0</v>
      </c>
      <c r="AI44" s="9">
        <f t="shared" si="3"/>
        <v>-4000</v>
      </c>
    </row>
    <row r="45" spans="1:35" ht="15">
      <c r="A45" s="8">
        <f t="shared" si="7"/>
        <v>0.8885999999999991</v>
      </c>
      <c r="B45" s="9">
        <f>'Masse et Centrage'!$G$44</f>
        <v>932</v>
      </c>
      <c r="D45" s="8">
        <f t="shared" si="8"/>
        <v>0.8885999999999991</v>
      </c>
      <c r="E45" s="9">
        <v>-1000</v>
      </c>
      <c r="G45" s="8">
        <f t="shared" si="9"/>
        <v>0.8885999999999991</v>
      </c>
      <c r="H45" s="9">
        <v>-1000</v>
      </c>
      <c r="J45" s="8">
        <f t="shared" si="10"/>
        <v>0.8886</v>
      </c>
      <c r="K45" s="9">
        <f>IF(J45=N2,'Masse et Centrage'!$G$44,-1000)</f>
        <v>-1000</v>
      </c>
      <c r="L45" s="9">
        <f t="shared" si="4"/>
        <v>0</v>
      </c>
      <c r="S45" s="9">
        <f t="shared" si="11"/>
        <v>143</v>
      </c>
      <c r="T45" s="9">
        <f>IF(S45&lt;Q8,-1000,IF(S45&lt;=Q10,O10*S45+P10,IF(S45&lt;=Q11,O11*S45+P11,IF(S45&lt;=Q12,O12*S45+P12,8000))))</f>
        <v>-1000</v>
      </c>
      <c r="U45" s="9">
        <f>IF(S45&lt;Q13,-1000,IF(S45&lt;=Q15,O15*S45+P15,IF(S45&lt;=Q16,O16*S45+P16,IF(S45&lt;=Q17,O17*S45+P17,8000))))</f>
        <v>-1000</v>
      </c>
      <c r="V45" s="9">
        <f>'Perfos Décollage'!F2</f>
        <v>500</v>
      </c>
      <c r="W45" s="9">
        <f t="shared" si="5"/>
        <v>0</v>
      </c>
      <c r="X45" s="9">
        <f t="shared" si="0"/>
        <v>-4000</v>
      </c>
      <c r="Y45" s="9">
        <f t="shared" si="6"/>
        <v>0</v>
      </c>
      <c r="Z45" s="9">
        <f t="shared" si="1"/>
        <v>-4000</v>
      </c>
      <c r="AB45" s="9">
        <f t="shared" si="12"/>
        <v>143</v>
      </c>
      <c r="AC45" s="9">
        <v>-1000</v>
      </c>
      <c r="AD45" s="9">
        <v>-1000</v>
      </c>
      <c r="AE45" s="9">
        <f>'Perfos Atterissage'!F2</f>
        <v>500</v>
      </c>
      <c r="AF45" s="9">
        <f t="shared" si="13"/>
        <v>0</v>
      </c>
      <c r="AG45" s="9">
        <f t="shared" si="2"/>
        <v>-4000</v>
      </c>
      <c r="AH45" s="9">
        <f t="shared" si="14"/>
        <v>0</v>
      </c>
      <c r="AI45" s="9">
        <f t="shared" si="3"/>
        <v>-4000</v>
      </c>
    </row>
    <row r="46" spans="1:35" ht="15">
      <c r="A46" s="8">
        <f t="shared" si="7"/>
        <v>0.888799999999999</v>
      </c>
      <c r="B46" s="9">
        <f>'Masse et Centrage'!$G$44</f>
        <v>932</v>
      </c>
      <c r="D46" s="8">
        <f t="shared" si="8"/>
        <v>0.888799999999999</v>
      </c>
      <c r="E46" s="9">
        <v>-1000</v>
      </c>
      <c r="G46" s="8">
        <f t="shared" si="9"/>
        <v>0.888799999999999</v>
      </c>
      <c r="H46" s="9">
        <v>-1000</v>
      </c>
      <c r="J46" s="8">
        <f t="shared" si="10"/>
        <v>0.8888</v>
      </c>
      <c r="K46" s="9">
        <f>IF(J46=N2,'Masse et Centrage'!$G$44,-1000)</f>
        <v>-1000</v>
      </c>
      <c r="L46" s="9">
        <f t="shared" si="4"/>
        <v>0</v>
      </c>
      <c r="S46" s="9">
        <f t="shared" si="11"/>
        <v>144</v>
      </c>
      <c r="T46" s="9">
        <f>IF(S46&lt;Q8,-1000,IF(S46&lt;=Q10,O10*S46+P10,IF(S46&lt;=Q11,O11*S46+P11,IF(S46&lt;=Q12,O12*S46+P12,8000))))</f>
        <v>-1000</v>
      </c>
      <c r="U46" s="9">
        <f>IF(S46&lt;Q13,-1000,IF(S46&lt;=Q15,O15*S46+P15,IF(S46&lt;=Q16,O16*S46+P16,IF(S46&lt;=Q17,O17*S46+P17,8000))))</f>
        <v>-1000</v>
      </c>
      <c r="V46" s="9">
        <f>'Perfos Décollage'!F2</f>
        <v>500</v>
      </c>
      <c r="W46" s="9">
        <f t="shared" si="5"/>
        <v>0</v>
      </c>
      <c r="X46" s="9">
        <f t="shared" si="0"/>
        <v>-4000</v>
      </c>
      <c r="Y46" s="9">
        <f t="shared" si="6"/>
        <v>0</v>
      </c>
      <c r="Z46" s="9">
        <f t="shared" si="1"/>
        <v>-4000</v>
      </c>
      <c r="AB46" s="9">
        <f t="shared" si="12"/>
        <v>144</v>
      </c>
      <c r="AC46" s="9">
        <v>-1000</v>
      </c>
      <c r="AD46" s="9">
        <v>-1000</v>
      </c>
      <c r="AE46" s="9">
        <f>'Perfos Atterissage'!F2</f>
        <v>500</v>
      </c>
      <c r="AF46" s="9">
        <f t="shared" si="13"/>
        <v>0</v>
      </c>
      <c r="AG46" s="9">
        <f t="shared" si="2"/>
        <v>-4000</v>
      </c>
      <c r="AH46" s="9">
        <f t="shared" si="14"/>
        <v>0</v>
      </c>
      <c r="AI46" s="9">
        <f t="shared" si="3"/>
        <v>-4000</v>
      </c>
    </row>
    <row r="47" spans="1:35" ht="15">
      <c r="A47" s="8">
        <f t="shared" si="7"/>
        <v>0.888999999999999</v>
      </c>
      <c r="B47" s="9">
        <f>'Masse et Centrage'!$G$44</f>
        <v>932</v>
      </c>
      <c r="D47" s="8">
        <f t="shared" si="8"/>
        <v>0.888999999999999</v>
      </c>
      <c r="E47" s="9">
        <v>-1000</v>
      </c>
      <c r="G47" s="8">
        <f t="shared" si="9"/>
        <v>0.888999999999999</v>
      </c>
      <c r="H47" s="9">
        <v>-1000</v>
      </c>
      <c r="J47" s="8">
        <f t="shared" si="10"/>
        <v>0.889</v>
      </c>
      <c r="K47" s="9">
        <f>IF(J47=N2,'Masse et Centrage'!$G$44,-1000)</f>
        <v>-1000</v>
      </c>
      <c r="L47" s="9">
        <f t="shared" si="4"/>
        <v>0</v>
      </c>
      <c r="S47" s="9">
        <f t="shared" si="11"/>
        <v>145</v>
      </c>
      <c r="T47" s="9">
        <f>IF(S47&lt;Q8,-1000,IF(S47&lt;=Q10,O10*S47+P10,IF(S47&lt;=Q11,O11*S47+P11,IF(S47&lt;=Q12,O12*S47+P12,8000))))</f>
        <v>-1000</v>
      </c>
      <c r="U47" s="9">
        <f>IF(S47&lt;Q13,-1000,IF(S47&lt;=Q15,O15*S47+P15,IF(S47&lt;=Q16,O16*S47+P16,IF(S47&lt;=Q17,O17*S47+P17,8000))))</f>
        <v>-1000</v>
      </c>
      <c r="V47" s="9">
        <f>'Perfos Décollage'!F2</f>
        <v>500</v>
      </c>
      <c r="W47" s="9">
        <f t="shared" si="5"/>
        <v>0</v>
      </c>
      <c r="X47" s="9">
        <f t="shared" si="0"/>
        <v>-4000</v>
      </c>
      <c r="Y47" s="9">
        <f t="shared" si="6"/>
        <v>0</v>
      </c>
      <c r="Z47" s="9">
        <f t="shared" si="1"/>
        <v>-4000</v>
      </c>
      <c r="AB47" s="9">
        <f t="shared" si="12"/>
        <v>145</v>
      </c>
      <c r="AC47" s="9">
        <v>-1000</v>
      </c>
      <c r="AD47" s="9">
        <v>-1000</v>
      </c>
      <c r="AE47" s="9">
        <f>'Perfos Atterissage'!F2</f>
        <v>500</v>
      </c>
      <c r="AF47" s="9">
        <f t="shared" si="13"/>
        <v>0</v>
      </c>
      <c r="AG47" s="9">
        <f t="shared" si="2"/>
        <v>-4000</v>
      </c>
      <c r="AH47" s="9">
        <f t="shared" si="14"/>
        <v>0</v>
      </c>
      <c r="AI47" s="9">
        <f t="shared" si="3"/>
        <v>-4000</v>
      </c>
    </row>
    <row r="48" spans="1:35" ht="15">
      <c r="A48" s="8">
        <f t="shared" si="7"/>
        <v>0.889199999999999</v>
      </c>
      <c r="B48" s="9">
        <f>'Masse et Centrage'!$G$44</f>
        <v>932</v>
      </c>
      <c r="D48" s="8">
        <f t="shared" si="8"/>
        <v>0.889199999999999</v>
      </c>
      <c r="E48" s="9">
        <v>-1000</v>
      </c>
      <c r="G48" s="8">
        <f t="shared" si="9"/>
        <v>0.889199999999999</v>
      </c>
      <c r="H48" s="9">
        <v>-1000</v>
      </c>
      <c r="J48" s="8">
        <f t="shared" si="10"/>
        <v>0.8892</v>
      </c>
      <c r="K48" s="9">
        <f>IF(J48=N2,'Masse et Centrage'!$G$44,-1000)</f>
        <v>-1000</v>
      </c>
      <c r="L48" s="9">
        <f t="shared" si="4"/>
        <v>0</v>
      </c>
      <c r="S48" s="9">
        <f t="shared" si="11"/>
        <v>146</v>
      </c>
      <c r="T48" s="9">
        <f>IF(S48&lt;Q8,-1000,IF(S48&lt;=Q10,O10*S48+P10,IF(S48&lt;=Q11,O11*S48+P11,IF(S48&lt;=Q12,O12*S48+P12,8000))))</f>
        <v>-1000</v>
      </c>
      <c r="U48" s="9">
        <f>IF(S48&lt;Q13,-1000,IF(S48&lt;=Q15,O15*S48+P15,IF(S48&lt;=Q16,O16*S48+P16,IF(S48&lt;=Q17,O17*S48+P17,8000))))</f>
        <v>-1000</v>
      </c>
      <c r="V48" s="9">
        <f>'Perfos Décollage'!F2</f>
        <v>500</v>
      </c>
      <c r="W48" s="9">
        <f t="shared" si="5"/>
        <v>0</v>
      </c>
      <c r="X48" s="9">
        <f t="shared" si="0"/>
        <v>-4000</v>
      </c>
      <c r="Y48" s="9">
        <f t="shared" si="6"/>
        <v>0</v>
      </c>
      <c r="Z48" s="9">
        <f t="shared" si="1"/>
        <v>-4000</v>
      </c>
      <c r="AB48" s="9">
        <f t="shared" si="12"/>
        <v>146</v>
      </c>
      <c r="AC48" s="9">
        <v>-1000</v>
      </c>
      <c r="AD48" s="9">
        <v>-1000</v>
      </c>
      <c r="AE48" s="9">
        <f>'Perfos Atterissage'!F2</f>
        <v>500</v>
      </c>
      <c r="AF48" s="9">
        <f t="shared" si="13"/>
        <v>0</v>
      </c>
      <c r="AG48" s="9">
        <f t="shared" si="2"/>
        <v>-4000</v>
      </c>
      <c r="AH48" s="9">
        <f t="shared" si="14"/>
        <v>0</v>
      </c>
      <c r="AI48" s="9">
        <f t="shared" si="3"/>
        <v>-4000</v>
      </c>
    </row>
    <row r="49" spans="1:35" ht="15">
      <c r="A49" s="8">
        <f t="shared" si="7"/>
        <v>0.889399999999999</v>
      </c>
      <c r="B49" s="9">
        <f>'Masse et Centrage'!$G$44</f>
        <v>932</v>
      </c>
      <c r="D49" s="8">
        <f t="shared" si="8"/>
        <v>0.889399999999999</v>
      </c>
      <c r="E49" s="9">
        <v>-1000</v>
      </c>
      <c r="G49" s="8">
        <f t="shared" si="9"/>
        <v>0.889399999999999</v>
      </c>
      <c r="H49" s="9">
        <v>-1000</v>
      </c>
      <c r="J49" s="8">
        <f t="shared" si="10"/>
        <v>0.8894</v>
      </c>
      <c r="K49" s="9">
        <f>IF(J49=N2,'Masse et Centrage'!$G$44,-1000)</f>
        <v>-1000</v>
      </c>
      <c r="L49" s="9">
        <f t="shared" si="4"/>
        <v>0</v>
      </c>
      <c r="S49" s="9">
        <f t="shared" si="11"/>
        <v>147</v>
      </c>
      <c r="T49" s="9">
        <f>IF(S49&lt;Q8,-1000,IF(S49&lt;=Q10,O10*S49+P10,IF(S49&lt;=Q11,O11*S49+P11,IF(S49&lt;=Q12,O12*S49+P12,8000))))</f>
        <v>-1000</v>
      </c>
      <c r="U49" s="9">
        <f>IF(S49&lt;Q13,-1000,IF(S49&lt;=Q15,O15*S49+P15,IF(S49&lt;=Q16,O16*S49+P16,IF(S49&lt;=Q17,O17*S49+P17,8000))))</f>
        <v>-1000</v>
      </c>
      <c r="V49" s="9">
        <f>'Perfos Décollage'!F2</f>
        <v>500</v>
      </c>
      <c r="W49" s="9">
        <f t="shared" si="5"/>
        <v>0</v>
      </c>
      <c r="X49" s="9">
        <f t="shared" si="0"/>
        <v>-4000</v>
      </c>
      <c r="Y49" s="9">
        <f t="shared" si="6"/>
        <v>0</v>
      </c>
      <c r="Z49" s="9">
        <f t="shared" si="1"/>
        <v>-4000</v>
      </c>
      <c r="AB49" s="9">
        <f t="shared" si="12"/>
        <v>147</v>
      </c>
      <c r="AC49" s="9">
        <v>-1000</v>
      </c>
      <c r="AD49" s="9">
        <v>-1000</v>
      </c>
      <c r="AE49" s="9">
        <f>'Perfos Atterissage'!F2</f>
        <v>500</v>
      </c>
      <c r="AF49" s="9">
        <f t="shared" si="13"/>
        <v>0</v>
      </c>
      <c r="AG49" s="9">
        <f t="shared" si="2"/>
        <v>-4000</v>
      </c>
      <c r="AH49" s="9">
        <f t="shared" si="14"/>
        <v>0</v>
      </c>
      <c r="AI49" s="9">
        <f t="shared" si="3"/>
        <v>-4000</v>
      </c>
    </row>
    <row r="50" spans="1:35" ht="15">
      <c r="A50" s="8">
        <f t="shared" si="7"/>
        <v>0.889599999999999</v>
      </c>
      <c r="B50" s="9">
        <f>'Masse et Centrage'!$G$44</f>
        <v>932</v>
      </c>
      <c r="D50" s="8">
        <f t="shared" si="8"/>
        <v>0.889599999999999</v>
      </c>
      <c r="E50" s="9">
        <v>-1000</v>
      </c>
      <c r="G50" s="8">
        <f t="shared" si="9"/>
        <v>0.889599999999999</v>
      </c>
      <c r="H50" s="9">
        <v>-1000</v>
      </c>
      <c r="J50" s="8">
        <f t="shared" si="10"/>
        <v>0.8896</v>
      </c>
      <c r="K50" s="9">
        <f>IF(J50=N2,'Masse et Centrage'!$G$44,-1000)</f>
        <v>-1000</v>
      </c>
      <c r="L50" s="9">
        <f t="shared" si="4"/>
        <v>0</v>
      </c>
      <c r="S50" s="9">
        <f t="shared" si="11"/>
        <v>148</v>
      </c>
      <c r="T50" s="9">
        <f>IF(S50&lt;Q8,-1000,IF(S50&lt;=Q10,O10*S50+P10,IF(S50&lt;=Q11,O11*S50+P11,IF(S50&lt;=Q12,O12*S50+P12,8000))))</f>
        <v>-1000</v>
      </c>
      <c r="U50" s="9">
        <f>IF(S50&lt;Q13,-1000,IF(S50&lt;=Q15,O15*S50+P15,IF(S50&lt;=Q16,O16*S50+P16,IF(S50&lt;=Q17,O17*S50+P17,8000))))</f>
        <v>-1000</v>
      </c>
      <c r="V50" s="9">
        <f>'Perfos Décollage'!F2</f>
        <v>500</v>
      </c>
      <c r="W50" s="9">
        <f t="shared" si="5"/>
        <v>0</v>
      </c>
      <c r="X50" s="9">
        <f t="shared" si="0"/>
        <v>-4000</v>
      </c>
      <c r="Y50" s="9">
        <f t="shared" si="6"/>
        <v>0</v>
      </c>
      <c r="Z50" s="9">
        <f t="shared" si="1"/>
        <v>-4000</v>
      </c>
      <c r="AB50" s="9">
        <f t="shared" si="12"/>
        <v>148</v>
      </c>
      <c r="AC50" s="9">
        <v>-1000</v>
      </c>
      <c r="AD50" s="9">
        <v>-1000</v>
      </c>
      <c r="AE50" s="9">
        <f>'Perfos Atterissage'!F2</f>
        <v>500</v>
      </c>
      <c r="AF50" s="9">
        <f t="shared" si="13"/>
        <v>0</v>
      </c>
      <c r="AG50" s="9">
        <f t="shared" si="2"/>
        <v>-4000</v>
      </c>
      <c r="AH50" s="9">
        <f t="shared" si="14"/>
        <v>0</v>
      </c>
      <c r="AI50" s="9">
        <f t="shared" si="3"/>
        <v>-4000</v>
      </c>
    </row>
    <row r="51" spans="1:35" ht="15">
      <c r="A51" s="8">
        <f t="shared" si="7"/>
        <v>0.8897999999999989</v>
      </c>
      <c r="B51" s="9">
        <f>'Masse et Centrage'!$G$44</f>
        <v>932</v>
      </c>
      <c r="D51" s="8">
        <f t="shared" si="8"/>
        <v>0.8897999999999989</v>
      </c>
      <c r="E51" s="9">
        <v>-1000</v>
      </c>
      <c r="G51" s="8">
        <f t="shared" si="9"/>
        <v>0.8897999999999989</v>
      </c>
      <c r="H51" s="9">
        <v>-1000</v>
      </c>
      <c r="J51" s="8">
        <f t="shared" si="10"/>
        <v>0.8898</v>
      </c>
      <c r="K51" s="9">
        <f>IF(J51=N2,'Masse et Centrage'!$G$44,-1000)</f>
        <v>-1000</v>
      </c>
      <c r="L51" s="9">
        <f t="shared" si="4"/>
        <v>0</v>
      </c>
      <c r="S51" s="9">
        <f t="shared" si="11"/>
        <v>149</v>
      </c>
      <c r="T51" s="9">
        <f>IF(S51&lt;Q8,-1000,IF(S51&lt;=Q10,O10*S51+P10,IF(S51&lt;=Q11,O11*S51+P11,IF(S51&lt;=Q12,O12*S51+P12,8000))))</f>
        <v>-1000</v>
      </c>
      <c r="U51" s="9">
        <f>IF(S51&lt;Q13,-1000,IF(S51&lt;=Q15,O15*S51+P15,IF(S51&lt;=Q16,O16*S51+P16,IF(S51&lt;=Q17,O17*S51+P17,8000))))</f>
        <v>-1000</v>
      </c>
      <c r="V51" s="9">
        <f>'Perfos Décollage'!F2</f>
        <v>500</v>
      </c>
      <c r="W51" s="9">
        <f t="shared" si="5"/>
        <v>0</v>
      </c>
      <c r="X51" s="9">
        <f t="shared" si="0"/>
        <v>-4000</v>
      </c>
      <c r="Y51" s="9">
        <f t="shared" si="6"/>
        <v>0</v>
      </c>
      <c r="Z51" s="9">
        <f t="shared" si="1"/>
        <v>-4000</v>
      </c>
      <c r="AB51" s="9">
        <f t="shared" si="12"/>
        <v>149</v>
      </c>
      <c r="AC51" s="9">
        <v>-1000</v>
      </c>
      <c r="AD51" s="9">
        <v>-1000</v>
      </c>
      <c r="AE51" s="9">
        <f>'Perfos Atterissage'!F2</f>
        <v>500</v>
      </c>
      <c r="AF51" s="9">
        <f t="shared" si="13"/>
        <v>0</v>
      </c>
      <c r="AG51" s="9">
        <f t="shared" si="2"/>
        <v>-4000</v>
      </c>
      <c r="AH51" s="9">
        <f t="shared" si="14"/>
        <v>0</v>
      </c>
      <c r="AI51" s="9">
        <f t="shared" si="3"/>
        <v>-4000</v>
      </c>
    </row>
    <row r="52" spans="1:35" ht="15">
      <c r="A52" s="8">
        <f t="shared" si="7"/>
        <v>0.8899999999999989</v>
      </c>
      <c r="B52" s="9">
        <f>'Masse et Centrage'!$G$44</f>
        <v>932</v>
      </c>
      <c r="D52" s="8">
        <f t="shared" si="8"/>
        <v>0.8899999999999989</v>
      </c>
      <c r="E52" s="9">
        <v>-1000</v>
      </c>
      <c r="G52" s="8">
        <f t="shared" si="9"/>
        <v>0.8899999999999989</v>
      </c>
      <c r="H52" s="9">
        <v>-1000</v>
      </c>
      <c r="J52" s="8">
        <f t="shared" si="10"/>
        <v>0.89</v>
      </c>
      <c r="K52" s="9">
        <f>IF(J52=N2,'Masse et Centrage'!$G$44,-1000)</f>
        <v>-1000</v>
      </c>
      <c r="L52" s="9">
        <f t="shared" si="4"/>
        <v>0</v>
      </c>
      <c r="S52" s="9">
        <f t="shared" si="11"/>
        <v>150</v>
      </c>
      <c r="T52" s="9">
        <f>IF(S52&lt;Q8,-1000,IF(S52&lt;=Q10,O10*S52+P10,IF(S52&lt;=Q11,O11*S52+P11,IF(S52&lt;=Q12,O12*S52+P12,8000))))</f>
        <v>-1000</v>
      </c>
      <c r="U52" s="9">
        <f>IF(S52&lt;Q13,-1000,IF(S52&lt;=Q15,O15*S52+P15,IF(S52&lt;=Q16,O16*S52+P16,IF(S52&lt;=Q17,O17*S52+P17,8000))))</f>
        <v>-1000</v>
      </c>
      <c r="V52" s="9">
        <f>'Perfos Décollage'!F2</f>
        <v>500</v>
      </c>
      <c r="W52" s="9">
        <f t="shared" si="5"/>
        <v>0</v>
      </c>
      <c r="X52" s="9">
        <f t="shared" si="0"/>
        <v>-4000</v>
      </c>
      <c r="Y52" s="9">
        <f t="shared" si="6"/>
        <v>0</v>
      </c>
      <c r="Z52" s="9">
        <f t="shared" si="1"/>
        <v>-4000</v>
      </c>
      <c r="AB52" s="9">
        <f t="shared" si="12"/>
        <v>150</v>
      </c>
      <c r="AC52" s="9">
        <v>-1000</v>
      </c>
      <c r="AD52" s="9">
        <v>-1000</v>
      </c>
      <c r="AE52" s="9">
        <f>'Perfos Atterissage'!F2</f>
        <v>500</v>
      </c>
      <c r="AF52" s="9">
        <f t="shared" si="13"/>
        <v>0</v>
      </c>
      <c r="AG52" s="9">
        <f t="shared" si="2"/>
        <v>-4000</v>
      </c>
      <c r="AH52" s="9">
        <f t="shared" si="14"/>
        <v>0</v>
      </c>
      <c r="AI52" s="9">
        <f t="shared" si="3"/>
        <v>-4000</v>
      </c>
    </row>
    <row r="53" spans="1:35" ht="15">
      <c r="A53" s="8">
        <f t="shared" si="7"/>
        <v>0.8901999999999989</v>
      </c>
      <c r="B53" s="9">
        <f>'Masse et Centrage'!$G$44</f>
        <v>932</v>
      </c>
      <c r="D53" s="8">
        <f t="shared" si="8"/>
        <v>0.8901999999999989</v>
      </c>
      <c r="E53" s="9">
        <v>-1000</v>
      </c>
      <c r="G53" s="8">
        <f t="shared" si="9"/>
        <v>0.8901999999999989</v>
      </c>
      <c r="H53" s="9">
        <v>-1000</v>
      </c>
      <c r="J53" s="8">
        <f t="shared" si="10"/>
        <v>0.8902</v>
      </c>
      <c r="K53" s="9">
        <f>IF(J53=N2,'Masse et Centrage'!$G$44,-1000)</f>
        <v>-1000</v>
      </c>
      <c r="L53" s="9">
        <f t="shared" si="4"/>
        <v>0</v>
      </c>
      <c r="S53" s="9">
        <f t="shared" si="11"/>
        <v>151</v>
      </c>
      <c r="T53" s="9">
        <f>IF(S53&lt;Q8,-1000,IF(S53&lt;=Q10,O10*S53+P10,IF(S53&lt;=Q11,O11*S53+P11,IF(S53&lt;=Q12,O12*S53+P12,8000))))</f>
        <v>-1000</v>
      </c>
      <c r="U53" s="9">
        <f>IF(S53&lt;Q13,-1000,IF(S53&lt;=Q15,O15*S53+P15,IF(S53&lt;=Q16,O16*S53+P16,IF(S53&lt;=Q17,O17*S53+P17,8000))))</f>
        <v>-1000</v>
      </c>
      <c r="V53" s="9">
        <f>'Perfos Décollage'!F2</f>
        <v>500</v>
      </c>
      <c r="W53" s="9">
        <f t="shared" si="5"/>
        <v>0</v>
      </c>
      <c r="X53" s="9">
        <f t="shared" si="0"/>
        <v>-4000</v>
      </c>
      <c r="Y53" s="9">
        <f t="shared" si="6"/>
        <v>0</v>
      </c>
      <c r="Z53" s="9">
        <f t="shared" si="1"/>
        <v>-4000</v>
      </c>
      <c r="AB53" s="9">
        <f t="shared" si="12"/>
        <v>151</v>
      </c>
      <c r="AC53" s="9">
        <v>-1000</v>
      </c>
      <c r="AD53" s="9">
        <v>-1000</v>
      </c>
      <c r="AE53" s="9">
        <f>'Perfos Atterissage'!F2</f>
        <v>500</v>
      </c>
      <c r="AF53" s="9">
        <f t="shared" si="13"/>
        <v>0</v>
      </c>
      <c r="AG53" s="9">
        <f t="shared" si="2"/>
        <v>-4000</v>
      </c>
      <c r="AH53" s="9">
        <f t="shared" si="14"/>
        <v>0</v>
      </c>
      <c r="AI53" s="9">
        <f t="shared" si="3"/>
        <v>-4000</v>
      </c>
    </row>
    <row r="54" spans="1:35" ht="15">
      <c r="A54" s="8">
        <f t="shared" si="7"/>
        <v>0.8903999999999989</v>
      </c>
      <c r="B54" s="9">
        <f>'Masse et Centrage'!$G$44</f>
        <v>932</v>
      </c>
      <c r="D54" s="8">
        <f t="shared" si="8"/>
        <v>0.8903999999999989</v>
      </c>
      <c r="E54" s="9">
        <v>-1000</v>
      </c>
      <c r="G54" s="8">
        <f t="shared" si="9"/>
        <v>0.8903999999999989</v>
      </c>
      <c r="H54" s="9">
        <v>-1000</v>
      </c>
      <c r="J54" s="8">
        <f t="shared" si="10"/>
        <v>0.8904</v>
      </c>
      <c r="K54" s="9">
        <f>IF(J54=N2,'Masse et Centrage'!$G$44,-1000)</f>
        <v>-1000</v>
      </c>
      <c r="L54" s="9">
        <f t="shared" si="4"/>
        <v>0</v>
      </c>
      <c r="S54" s="9">
        <f t="shared" si="11"/>
        <v>152</v>
      </c>
      <c r="T54" s="9">
        <f>IF(S54&lt;Q8,-1000,IF(S54&lt;=Q10,O10*S54+P10,IF(S54&lt;=Q11,O11*S54+P11,IF(S54&lt;=Q12,O12*S54+P12,8000))))</f>
        <v>-1000</v>
      </c>
      <c r="U54" s="9">
        <f>IF(S54&lt;Q13,-1000,IF(S54&lt;=Q15,O15*S54+P15,IF(S54&lt;=Q16,O16*S54+P16,IF(S54&lt;=Q17,O17*S54+P17,8000))))</f>
        <v>-1000</v>
      </c>
      <c r="V54" s="9">
        <f>'Perfos Décollage'!F2</f>
        <v>500</v>
      </c>
      <c r="W54" s="9">
        <f t="shared" si="5"/>
        <v>0</v>
      </c>
      <c r="X54" s="9">
        <f t="shared" si="0"/>
        <v>-4000</v>
      </c>
      <c r="Y54" s="9">
        <f t="shared" si="6"/>
        <v>0</v>
      </c>
      <c r="Z54" s="9">
        <f t="shared" si="1"/>
        <v>-4000</v>
      </c>
      <c r="AB54" s="9">
        <f t="shared" si="12"/>
        <v>152</v>
      </c>
      <c r="AC54" s="9">
        <v>-1000</v>
      </c>
      <c r="AD54" s="9">
        <v>-1000</v>
      </c>
      <c r="AE54" s="9">
        <f>'Perfos Atterissage'!F2</f>
        <v>500</v>
      </c>
      <c r="AF54" s="9">
        <f t="shared" si="13"/>
        <v>0</v>
      </c>
      <c r="AG54" s="9">
        <f t="shared" si="2"/>
        <v>-4000</v>
      </c>
      <c r="AH54" s="9">
        <f t="shared" si="14"/>
        <v>0</v>
      </c>
      <c r="AI54" s="9">
        <f t="shared" si="3"/>
        <v>-4000</v>
      </c>
    </row>
    <row r="55" spans="1:35" ht="15">
      <c r="A55" s="8">
        <f t="shared" si="7"/>
        <v>0.8905999999999988</v>
      </c>
      <c r="B55" s="9">
        <f>'Masse et Centrage'!$G$44</f>
        <v>932</v>
      </c>
      <c r="D55" s="8">
        <f t="shared" si="8"/>
        <v>0.8905999999999988</v>
      </c>
      <c r="E55" s="9">
        <v>-1000</v>
      </c>
      <c r="G55" s="8">
        <f t="shared" si="9"/>
        <v>0.8905999999999988</v>
      </c>
      <c r="H55" s="9">
        <v>-1000</v>
      </c>
      <c r="J55" s="8">
        <f t="shared" si="10"/>
        <v>0.8906</v>
      </c>
      <c r="K55" s="9">
        <f>IF(J55=N2,'Masse et Centrage'!$G$44,-1000)</f>
        <v>-1000</v>
      </c>
      <c r="L55" s="9">
        <f t="shared" si="4"/>
        <v>0</v>
      </c>
      <c r="S55" s="9">
        <f t="shared" si="11"/>
        <v>153</v>
      </c>
      <c r="T55" s="9">
        <f>IF(S55&lt;Q8,-1000,IF(S55&lt;=Q10,O10*S55+P10,IF(S55&lt;=Q11,O11*S55+P11,IF(S55&lt;=Q12,O12*S55+P12,8000))))</f>
        <v>-1000</v>
      </c>
      <c r="U55" s="9">
        <f>IF(S55&lt;Q13,-1000,IF(S55&lt;=Q15,O15*S55+P15,IF(S55&lt;=Q16,O16*S55+P16,IF(S55&lt;=Q17,O17*S55+P17,8000))))</f>
        <v>-1000</v>
      </c>
      <c r="V55" s="9">
        <f>'Perfos Décollage'!F2</f>
        <v>500</v>
      </c>
      <c r="W55" s="9">
        <f t="shared" si="5"/>
        <v>0</v>
      </c>
      <c r="X55" s="9">
        <f t="shared" si="0"/>
        <v>-4000</v>
      </c>
      <c r="Y55" s="9">
        <f t="shared" si="6"/>
        <v>0</v>
      </c>
      <c r="Z55" s="9">
        <f t="shared" si="1"/>
        <v>-4000</v>
      </c>
      <c r="AB55" s="9">
        <f t="shared" si="12"/>
        <v>153</v>
      </c>
      <c r="AC55" s="9">
        <v>-1000</v>
      </c>
      <c r="AD55" s="9">
        <v>-1000</v>
      </c>
      <c r="AE55" s="9">
        <f>'Perfos Atterissage'!F2</f>
        <v>500</v>
      </c>
      <c r="AF55" s="9">
        <f t="shared" si="13"/>
        <v>0</v>
      </c>
      <c r="AG55" s="9">
        <f t="shared" si="2"/>
        <v>-4000</v>
      </c>
      <c r="AH55" s="9">
        <f t="shared" si="14"/>
        <v>0</v>
      </c>
      <c r="AI55" s="9">
        <f t="shared" si="3"/>
        <v>-4000</v>
      </c>
    </row>
    <row r="56" spans="1:35" ht="15">
      <c r="A56" s="8">
        <f t="shared" si="7"/>
        <v>0.8907999999999988</v>
      </c>
      <c r="B56" s="9">
        <f>'Masse et Centrage'!$G$44</f>
        <v>932</v>
      </c>
      <c r="D56" s="8">
        <f t="shared" si="8"/>
        <v>0.8907999999999988</v>
      </c>
      <c r="E56" s="9">
        <v>-1000</v>
      </c>
      <c r="G56" s="8">
        <f t="shared" si="9"/>
        <v>0.8907999999999988</v>
      </c>
      <c r="H56" s="9">
        <v>-1000</v>
      </c>
      <c r="J56" s="8">
        <f t="shared" si="10"/>
        <v>0.8908</v>
      </c>
      <c r="K56" s="9">
        <f>IF(J56=N2,'Masse et Centrage'!$G$44,-1000)</f>
        <v>-1000</v>
      </c>
      <c r="L56" s="9">
        <f t="shared" si="4"/>
        <v>0</v>
      </c>
      <c r="S56" s="9">
        <f t="shared" si="11"/>
        <v>154</v>
      </c>
      <c r="T56" s="9">
        <f>IF(S56&lt;Q8,-1000,IF(S56&lt;=Q10,O10*S56+P10,IF(S56&lt;=Q11,O11*S56+P11,IF(S56&lt;=Q12,O12*S56+P12,8000))))</f>
        <v>-1000</v>
      </c>
      <c r="U56" s="9">
        <f>IF(S56&lt;Q13,-1000,IF(S56&lt;=Q15,O15*S56+P15,IF(S56&lt;=Q16,O16*S56+P16,IF(S56&lt;=Q17,O17*S56+P17,8000))))</f>
        <v>-1000</v>
      </c>
      <c r="V56" s="9">
        <f>'Perfos Décollage'!F2</f>
        <v>500</v>
      </c>
      <c r="W56" s="9">
        <f t="shared" si="5"/>
        <v>0</v>
      </c>
      <c r="X56" s="9">
        <f t="shared" si="0"/>
        <v>-4000</v>
      </c>
      <c r="Y56" s="9">
        <f t="shared" si="6"/>
        <v>0</v>
      </c>
      <c r="Z56" s="9">
        <f t="shared" si="1"/>
        <v>-4000</v>
      </c>
      <c r="AB56" s="9">
        <f t="shared" si="12"/>
        <v>154</v>
      </c>
      <c r="AC56" s="9">
        <v>-1000</v>
      </c>
      <c r="AD56" s="9">
        <v>-1000</v>
      </c>
      <c r="AE56" s="9">
        <f>'Perfos Atterissage'!F2</f>
        <v>500</v>
      </c>
      <c r="AF56" s="9">
        <f t="shared" si="13"/>
        <v>0</v>
      </c>
      <c r="AG56" s="9">
        <f t="shared" si="2"/>
        <v>-4000</v>
      </c>
      <c r="AH56" s="9">
        <f t="shared" si="14"/>
        <v>0</v>
      </c>
      <c r="AI56" s="9">
        <f t="shared" si="3"/>
        <v>-4000</v>
      </c>
    </row>
    <row r="57" spans="1:35" ht="15">
      <c r="A57" s="8">
        <f t="shared" si="7"/>
        <v>0.8909999999999988</v>
      </c>
      <c r="B57" s="9">
        <f>'Masse et Centrage'!$G$44</f>
        <v>932</v>
      </c>
      <c r="D57" s="8">
        <f t="shared" si="8"/>
        <v>0.8909999999999988</v>
      </c>
      <c r="E57" s="9">
        <v>-1000</v>
      </c>
      <c r="G57" s="8">
        <f t="shared" si="9"/>
        <v>0.8909999999999988</v>
      </c>
      <c r="H57" s="9">
        <v>-1000</v>
      </c>
      <c r="J57" s="8">
        <f t="shared" si="10"/>
        <v>0.891</v>
      </c>
      <c r="K57" s="9">
        <f>IF(J57=N2,'Masse et Centrage'!$G$44,-1000)</f>
        <v>-1000</v>
      </c>
      <c r="L57" s="9">
        <f t="shared" si="4"/>
        <v>0</v>
      </c>
      <c r="S57" s="9">
        <f t="shared" si="11"/>
        <v>155</v>
      </c>
      <c r="T57" s="9">
        <f>IF(S57&lt;Q8,-1000,IF(S57&lt;=Q10,O10*S57+P10,IF(S57&lt;=Q11,O11*S57+P11,IF(S57&lt;=Q12,O12*S57+P12,8000))))</f>
        <v>-1000</v>
      </c>
      <c r="U57" s="9">
        <f>IF(S57&lt;Q13,-1000,IF(S57&lt;=Q15,O15*S57+P15,IF(S57&lt;=Q16,O16*S57+P16,IF(S57&lt;=Q17,O17*S57+P17,8000))))</f>
        <v>-1000</v>
      </c>
      <c r="V57" s="9">
        <f>'Perfos Décollage'!F2</f>
        <v>500</v>
      </c>
      <c r="W57" s="9">
        <f t="shared" si="5"/>
        <v>0</v>
      </c>
      <c r="X57" s="9">
        <f t="shared" si="0"/>
        <v>-4000</v>
      </c>
      <c r="Y57" s="9">
        <f t="shared" si="6"/>
        <v>0</v>
      </c>
      <c r="Z57" s="9">
        <f t="shared" si="1"/>
        <v>-4000</v>
      </c>
      <c r="AB57" s="9">
        <f t="shared" si="12"/>
        <v>155</v>
      </c>
      <c r="AC57" s="9">
        <v>-1000</v>
      </c>
      <c r="AD57" s="9">
        <v>-1000</v>
      </c>
      <c r="AE57" s="9">
        <f>'Perfos Atterissage'!F2</f>
        <v>500</v>
      </c>
      <c r="AF57" s="9">
        <f t="shared" si="13"/>
        <v>0</v>
      </c>
      <c r="AG57" s="9">
        <f t="shared" si="2"/>
        <v>-4000</v>
      </c>
      <c r="AH57" s="9">
        <f t="shared" si="14"/>
        <v>0</v>
      </c>
      <c r="AI57" s="9">
        <f t="shared" si="3"/>
        <v>-4000</v>
      </c>
    </row>
    <row r="58" spans="1:35" ht="15">
      <c r="A58" s="8">
        <f t="shared" si="7"/>
        <v>0.8911999999999988</v>
      </c>
      <c r="B58" s="9">
        <f>'Masse et Centrage'!$G$44</f>
        <v>932</v>
      </c>
      <c r="D58" s="8">
        <f t="shared" si="8"/>
        <v>0.8911999999999988</v>
      </c>
      <c r="E58" s="9">
        <v>-1000</v>
      </c>
      <c r="G58" s="8">
        <f t="shared" si="9"/>
        <v>0.8911999999999988</v>
      </c>
      <c r="H58" s="9">
        <v>-1000</v>
      </c>
      <c r="J58" s="8">
        <f t="shared" si="10"/>
        <v>0.8912</v>
      </c>
      <c r="K58" s="9">
        <f>IF(J58=N2,'Masse et Centrage'!$G$44,-1000)</f>
        <v>-1000</v>
      </c>
      <c r="L58" s="9">
        <f t="shared" si="4"/>
        <v>0</v>
      </c>
      <c r="S58" s="9">
        <f t="shared" si="11"/>
        <v>156</v>
      </c>
      <c r="T58" s="9">
        <f>IF(S58&lt;Q8,-1000,IF(S58&lt;=Q10,O10*S58+P10,IF(S58&lt;=Q11,O11*S58+P11,IF(S58&lt;=Q12,O12*S58+P12,8000))))</f>
        <v>-1000</v>
      </c>
      <c r="U58" s="9">
        <f>IF(S58&lt;Q13,-1000,IF(S58&lt;=Q15,O15*S58+P15,IF(S58&lt;=Q16,O16*S58+P16,IF(S58&lt;=Q17,O17*S58+P17,8000))))</f>
        <v>-1000</v>
      </c>
      <c r="V58" s="9">
        <f>'Perfos Décollage'!F2</f>
        <v>500</v>
      </c>
      <c r="W58" s="9">
        <f t="shared" si="5"/>
        <v>0</v>
      </c>
      <c r="X58" s="9">
        <f t="shared" si="0"/>
        <v>-4000</v>
      </c>
      <c r="Y58" s="9">
        <f t="shared" si="6"/>
        <v>0</v>
      </c>
      <c r="Z58" s="9">
        <f t="shared" si="1"/>
        <v>-4000</v>
      </c>
      <c r="AB58" s="9">
        <f t="shared" si="12"/>
        <v>156</v>
      </c>
      <c r="AC58" s="9">
        <v>-1000</v>
      </c>
      <c r="AD58" s="9">
        <v>-1000</v>
      </c>
      <c r="AE58" s="9">
        <f>'Perfos Atterissage'!F2</f>
        <v>500</v>
      </c>
      <c r="AF58" s="9">
        <f t="shared" si="13"/>
        <v>0</v>
      </c>
      <c r="AG58" s="9">
        <f t="shared" si="2"/>
        <v>-4000</v>
      </c>
      <c r="AH58" s="9">
        <f t="shared" si="14"/>
        <v>0</v>
      </c>
      <c r="AI58" s="9">
        <f t="shared" si="3"/>
        <v>-4000</v>
      </c>
    </row>
    <row r="59" spans="1:35" ht="15">
      <c r="A59" s="8">
        <f t="shared" si="7"/>
        <v>0.8913999999999987</v>
      </c>
      <c r="B59" s="9">
        <f>'Masse et Centrage'!$G$44</f>
        <v>932</v>
      </c>
      <c r="D59" s="8">
        <f t="shared" si="8"/>
        <v>0.8913999999999987</v>
      </c>
      <c r="E59" s="9">
        <v>-1000</v>
      </c>
      <c r="G59" s="8">
        <f t="shared" si="9"/>
        <v>0.8913999999999987</v>
      </c>
      <c r="H59" s="9">
        <v>-1000</v>
      </c>
      <c r="J59" s="8">
        <f t="shared" si="10"/>
        <v>0.8914</v>
      </c>
      <c r="K59" s="9">
        <f>IF(J59=N2,'Masse et Centrage'!$G$44,-1000)</f>
        <v>-1000</v>
      </c>
      <c r="L59" s="9">
        <f t="shared" si="4"/>
        <v>0</v>
      </c>
      <c r="S59" s="9">
        <f t="shared" si="11"/>
        <v>157</v>
      </c>
      <c r="T59" s="9">
        <f>IF(S59&lt;Q8,-1000,IF(S59&lt;=Q10,O10*S59+P10,IF(S59&lt;=Q11,O11*S59+P11,IF(S59&lt;=Q12,O12*S59+P12,8000))))</f>
        <v>-1000</v>
      </c>
      <c r="U59" s="9">
        <f>IF(S59&lt;Q13,-1000,IF(S59&lt;=Q15,O15*S59+P15,IF(S59&lt;=Q16,O16*S59+P16,IF(S59&lt;=Q17,O17*S59+P17,8000))))</f>
        <v>-1000</v>
      </c>
      <c r="V59" s="9">
        <f>'Perfos Décollage'!F2</f>
        <v>500</v>
      </c>
      <c r="W59" s="9">
        <f t="shared" si="5"/>
        <v>0</v>
      </c>
      <c r="X59" s="9">
        <f t="shared" si="0"/>
        <v>-4000</v>
      </c>
      <c r="Y59" s="9">
        <f t="shared" si="6"/>
        <v>0</v>
      </c>
      <c r="Z59" s="9">
        <f t="shared" si="1"/>
        <v>-4000</v>
      </c>
      <c r="AB59" s="9">
        <f t="shared" si="12"/>
        <v>157</v>
      </c>
      <c r="AC59" s="9">
        <v>-1000</v>
      </c>
      <c r="AD59" s="9">
        <v>-1000</v>
      </c>
      <c r="AE59" s="9">
        <f>'Perfos Atterissage'!F2</f>
        <v>500</v>
      </c>
      <c r="AF59" s="9">
        <f t="shared" si="13"/>
        <v>0</v>
      </c>
      <c r="AG59" s="9">
        <f t="shared" si="2"/>
        <v>-4000</v>
      </c>
      <c r="AH59" s="9">
        <f t="shared" si="14"/>
        <v>0</v>
      </c>
      <c r="AI59" s="9">
        <f t="shared" si="3"/>
        <v>-4000</v>
      </c>
    </row>
    <row r="60" spans="1:35" ht="15">
      <c r="A60" s="8">
        <f t="shared" si="7"/>
        <v>0.8915999999999987</v>
      </c>
      <c r="B60" s="9">
        <f>'Masse et Centrage'!$G$44</f>
        <v>932</v>
      </c>
      <c r="D60" s="8">
        <f t="shared" si="8"/>
        <v>0.8915999999999987</v>
      </c>
      <c r="E60" s="9">
        <v>-1000</v>
      </c>
      <c r="G60" s="8">
        <f t="shared" si="9"/>
        <v>0.8915999999999987</v>
      </c>
      <c r="H60" s="9">
        <v>-1000</v>
      </c>
      <c r="J60" s="8">
        <f t="shared" si="10"/>
        <v>0.8916</v>
      </c>
      <c r="K60" s="9">
        <f>IF(J60=N2,'Masse et Centrage'!$G$44,-1000)</f>
        <v>-1000</v>
      </c>
      <c r="L60" s="9">
        <f t="shared" si="4"/>
        <v>0</v>
      </c>
      <c r="S60" s="9">
        <f t="shared" si="11"/>
        <v>158</v>
      </c>
      <c r="T60" s="9">
        <f>IF(S60&lt;Q8,-1000,IF(S60&lt;=Q10,O10*S60+P10,IF(S60&lt;=Q11,O11*S60+P11,IF(S60&lt;=Q12,O12*S60+P12,8000))))</f>
        <v>-1000</v>
      </c>
      <c r="U60" s="9">
        <f>IF(S60&lt;Q13,-1000,IF(S60&lt;=Q15,O15*S60+P15,IF(S60&lt;=Q16,O16*S60+P16,IF(S60&lt;=Q17,O17*S60+P17,8000))))</f>
        <v>-1000</v>
      </c>
      <c r="V60" s="9">
        <f>'Perfos Décollage'!F2</f>
        <v>500</v>
      </c>
      <c r="W60" s="9">
        <f t="shared" si="5"/>
        <v>0</v>
      </c>
      <c r="X60" s="9">
        <f t="shared" si="0"/>
        <v>-4000</v>
      </c>
      <c r="Y60" s="9">
        <f t="shared" si="6"/>
        <v>0</v>
      </c>
      <c r="Z60" s="9">
        <f t="shared" si="1"/>
        <v>-4000</v>
      </c>
      <c r="AB60" s="9">
        <f t="shared" si="12"/>
        <v>158</v>
      </c>
      <c r="AC60" s="9">
        <v>0</v>
      </c>
      <c r="AD60" s="9">
        <v>-1000</v>
      </c>
      <c r="AE60" s="9">
        <f>'Perfos Atterissage'!F2</f>
        <v>500</v>
      </c>
      <c r="AF60" s="9">
        <f t="shared" si="13"/>
        <v>0</v>
      </c>
      <c r="AG60" s="9">
        <f t="shared" si="2"/>
        <v>-4000</v>
      </c>
      <c r="AH60" s="9">
        <f t="shared" si="14"/>
        <v>0</v>
      </c>
      <c r="AI60" s="9">
        <f t="shared" si="3"/>
        <v>-4000</v>
      </c>
    </row>
    <row r="61" spans="1:35" ht="15">
      <c r="A61" s="8">
        <f t="shared" si="7"/>
        <v>0.8917999999999987</v>
      </c>
      <c r="B61" s="9">
        <f>'Masse et Centrage'!$G$44</f>
        <v>932</v>
      </c>
      <c r="D61" s="8">
        <f t="shared" si="8"/>
        <v>0.8917999999999987</v>
      </c>
      <c r="E61" s="9">
        <v>-1000</v>
      </c>
      <c r="G61" s="8">
        <f t="shared" si="9"/>
        <v>0.8917999999999987</v>
      </c>
      <c r="H61" s="9">
        <v>-1000</v>
      </c>
      <c r="J61" s="8">
        <f t="shared" si="10"/>
        <v>0.8918</v>
      </c>
      <c r="K61" s="9">
        <f>IF(J61=N2,'Masse et Centrage'!$G$44,-1000)</f>
        <v>-1000</v>
      </c>
      <c r="L61" s="9">
        <f t="shared" si="4"/>
        <v>0</v>
      </c>
      <c r="S61" s="9">
        <f t="shared" si="11"/>
        <v>159</v>
      </c>
      <c r="T61" s="9">
        <f>IF(S61&lt;Q8,-1000,IF(S61&lt;=Q10,O10*S61+P10,IF(S61&lt;=Q11,O11*S61+P11,IF(S61&lt;=Q12,O12*S61+P12,8000))))</f>
        <v>-1000</v>
      </c>
      <c r="U61" s="9">
        <f>IF(S61&lt;Q13,-1000,IF(S61&lt;=Q15,O15*S61+P15,IF(S61&lt;=Q16,O16*S61+P16,IF(S61&lt;=Q17,O17*S61+P17,8000))))</f>
        <v>-1000</v>
      </c>
      <c r="V61" s="9">
        <f>'Perfos Décollage'!F2</f>
        <v>500</v>
      </c>
      <c r="W61" s="9">
        <f t="shared" si="5"/>
        <v>0</v>
      </c>
      <c r="X61" s="9">
        <f t="shared" si="0"/>
        <v>-4000</v>
      </c>
      <c r="Y61" s="9">
        <f t="shared" si="6"/>
        <v>0</v>
      </c>
      <c r="Z61" s="9">
        <f t="shared" si="1"/>
        <v>-4000</v>
      </c>
      <c r="AB61" s="9">
        <f t="shared" si="12"/>
        <v>159</v>
      </c>
      <c r="AC61" s="9">
        <f>208.3333333*AB61-32916.66667</f>
        <v>208.33332469999732</v>
      </c>
      <c r="AD61" s="9">
        <v>-1000</v>
      </c>
      <c r="AE61" s="9">
        <f>'Perfos Atterissage'!F2</f>
        <v>500</v>
      </c>
      <c r="AF61" s="9">
        <f t="shared" si="13"/>
        <v>0</v>
      </c>
      <c r="AG61" s="9">
        <f t="shared" si="2"/>
        <v>-4000</v>
      </c>
      <c r="AH61" s="9">
        <f t="shared" si="14"/>
        <v>0</v>
      </c>
      <c r="AI61" s="9">
        <f t="shared" si="3"/>
        <v>-4000</v>
      </c>
    </row>
    <row r="62" spans="1:35" ht="15">
      <c r="A62" s="8">
        <f t="shared" si="7"/>
        <v>0.8919999999999987</v>
      </c>
      <c r="B62" s="9">
        <f>'Masse et Centrage'!$G$44</f>
        <v>932</v>
      </c>
      <c r="D62" s="8">
        <f t="shared" si="8"/>
        <v>0.8919999999999987</v>
      </c>
      <c r="E62" s="9">
        <v>-1000</v>
      </c>
      <c r="G62" s="8">
        <f t="shared" si="9"/>
        <v>0.8919999999999987</v>
      </c>
      <c r="H62" s="9">
        <v>-1000</v>
      </c>
      <c r="J62" s="8">
        <f t="shared" si="10"/>
        <v>0.892</v>
      </c>
      <c r="K62" s="9">
        <f>IF(J62=N2,'Masse et Centrage'!$G$44,-1000)</f>
        <v>-1000</v>
      </c>
      <c r="L62" s="9">
        <f t="shared" si="4"/>
        <v>0</v>
      </c>
      <c r="S62" s="9">
        <f t="shared" si="11"/>
        <v>160</v>
      </c>
      <c r="T62" s="9">
        <f>IF(S62&lt;Q8,-1000,IF(S62&lt;=Q10,O10*S62+P10,IF(S62&lt;=Q11,O11*S62+P11,IF(S62&lt;=Q12,O12*S62+P12,8000))))</f>
        <v>-1000</v>
      </c>
      <c r="U62" s="9">
        <f>IF(S62&lt;Q13,-1000,IF(S62&lt;=Q15,O15*S62+P15,IF(S62&lt;=Q16,O16*S62+P16,IF(S62&lt;=Q17,O17*S62+P17,8000))))</f>
        <v>-1000</v>
      </c>
      <c r="V62" s="9">
        <f>'Perfos Décollage'!F2</f>
        <v>500</v>
      </c>
      <c r="W62" s="9">
        <f t="shared" si="5"/>
        <v>0</v>
      </c>
      <c r="X62" s="9">
        <f t="shared" si="0"/>
        <v>-4000</v>
      </c>
      <c r="Y62" s="9">
        <f t="shared" si="6"/>
        <v>0</v>
      </c>
      <c r="Z62" s="9">
        <f t="shared" si="1"/>
        <v>-4000</v>
      </c>
      <c r="AB62" s="9">
        <f t="shared" si="12"/>
        <v>160</v>
      </c>
      <c r="AC62" s="9">
        <f aca="true" t="shared" si="15" ref="AC62:AC71">208.3333333*AB62-32916.66667</f>
        <v>416.6666580000019</v>
      </c>
      <c r="AD62" s="9">
        <v>-1000</v>
      </c>
      <c r="AE62" s="9">
        <f>'Perfos Atterissage'!F2</f>
        <v>500</v>
      </c>
      <c r="AF62" s="9">
        <f t="shared" si="13"/>
        <v>0</v>
      </c>
      <c r="AG62" s="9">
        <f t="shared" si="2"/>
        <v>-4000</v>
      </c>
      <c r="AH62" s="9">
        <f t="shared" si="14"/>
        <v>0</v>
      </c>
      <c r="AI62" s="9">
        <f t="shared" si="3"/>
        <v>-4000</v>
      </c>
    </row>
    <row r="63" spans="1:35" ht="15">
      <c r="A63" s="8">
        <f t="shared" si="7"/>
        <v>0.8921999999999987</v>
      </c>
      <c r="B63" s="9">
        <f>'Masse et Centrage'!$G$44</f>
        <v>932</v>
      </c>
      <c r="D63" s="8">
        <f t="shared" si="8"/>
        <v>0.8921999999999987</v>
      </c>
      <c r="E63" s="9">
        <v>-1000</v>
      </c>
      <c r="G63" s="8">
        <f t="shared" si="9"/>
        <v>0.8921999999999987</v>
      </c>
      <c r="H63" s="9">
        <v>-1000</v>
      </c>
      <c r="J63" s="8">
        <f t="shared" si="10"/>
        <v>0.8922</v>
      </c>
      <c r="K63" s="9">
        <f>IF(J63=N2,'Masse et Centrage'!$G$44,-1000)</f>
        <v>-1000</v>
      </c>
      <c r="L63" s="9">
        <f t="shared" si="4"/>
        <v>0</v>
      </c>
      <c r="S63" s="9">
        <f t="shared" si="11"/>
        <v>161</v>
      </c>
      <c r="T63" s="9">
        <f>IF(S63&lt;Q8,-1000,IF(S63&lt;=Q10,O10*S63+P10,IF(S63&lt;=Q11,O11*S63+P11,IF(S63&lt;=Q12,O12*S63+P12,8000))))</f>
        <v>-1000</v>
      </c>
      <c r="U63" s="9">
        <f>IF(S63&lt;Q13,-1000,IF(S63&lt;=Q15,O15*S63+P15,IF(S63&lt;=Q16,O16*S63+P16,IF(S63&lt;=Q17,O17*S63+P17,8000))))</f>
        <v>-1000</v>
      </c>
      <c r="V63" s="9">
        <f>'Perfos Décollage'!F2</f>
        <v>500</v>
      </c>
      <c r="W63" s="9">
        <f t="shared" si="5"/>
        <v>0</v>
      </c>
      <c r="X63" s="9">
        <f t="shared" si="0"/>
        <v>-4000</v>
      </c>
      <c r="Y63" s="9">
        <f t="shared" si="6"/>
        <v>0</v>
      </c>
      <c r="Z63" s="9">
        <f t="shared" si="1"/>
        <v>-4000</v>
      </c>
      <c r="AB63" s="9">
        <f t="shared" si="12"/>
        <v>161</v>
      </c>
      <c r="AC63" s="9">
        <f t="shared" si="15"/>
        <v>624.9999912999992</v>
      </c>
      <c r="AD63" s="9">
        <v>-1000</v>
      </c>
      <c r="AE63" s="9">
        <f>'Perfos Atterissage'!F2</f>
        <v>500</v>
      </c>
      <c r="AF63" s="9">
        <f t="shared" si="13"/>
        <v>161</v>
      </c>
      <c r="AG63" s="9">
        <f t="shared" si="2"/>
        <v>624.9999912999992</v>
      </c>
      <c r="AH63" s="9">
        <f t="shared" si="14"/>
        <v>0</v>
      </c>
      <c r="AI63" s="9">
        <f t="shared" si="3"/>
        <v>-4000</v>
      </c>
    </row>
    <row r="64" spans="1:35" ht="15">
      <c r="A64" s="8">
        <f t="shared" si="7"/>
        <v>0.8923999999999986</v>
      </c>
      <c r="B64" s="9">
        <f>'Masse et Centrage'!$G$44</f>
        <v>932</v>
      </c>
      <c r="D64" s="8">
        <f t="shared" si="8"/>
        <v>0.8923999999999986</v>
      </c>
      <c r="E64" s="9">
        <v>-1000</v>
      </c>
      <c r="G64" s="8">
        <f t="shared" si="9"/>
        <v>0.8923999999999986</v>
      </c>
      <c r="H64" s="9">
        <v>-1000</v>
      </c>
      <c r="J64" s="8">
        <f t="shared" si="10"/>
        <v>0.8924</v>
      </c>
      <c r="K64" s="9">
        <f>IF(J64=N2,'Masse et Centrage'!$G$44,-1000)</f>
        <v>-1000</v>
      </c>
      <c r="L64" s="9">
        <f t="shared" si="4"/>
        <v>0</v>
      </c>
      <c r="S64" s="9">
        <f t="shared" si="11"/>
        <v>162</v>
      </c>
      <c r="T64" s="9">
        <f>IF(S64&lt;Q8,-1000,IF(S64&lt;=Q10,O10*S64+P10,IF(S64&lt;=Q11,O11*S64+P11,IF(S64&lt;=Q12,O12*S64+P12,8000))))</f>
        <v>-1000</v>
      </c>
      <c r="U64" s="9">
        <f>IF(S64&lt;Q13,-1000,IF(S64&lt;=Q15,O15*S64+P15,IF(S64&lt;=Q16,O16*S64+P16,IF(S64&lt;=Q17,O17*S64+P17,8000))))</f>
        <v>-1000</v>
      </c>
      <c r="V64" s="9">
        <f>'Perfos Décollage'!F2</f>
        <v>500</v>
      </c>
      <c r="W64" s="9">
        <f t="shared" si="5"/>
        <v>0</v>
      </c>
      <c r="X64" s="9">
        <f t="shared" si="0"/>
        <v>-4000</v>
      </c>
      <c r="Y64" s="9">
        <f t="shared" si="6"/>
        <v>0</v>
      </c>
      <c r="Z64" s="9">
        <f t="shared" si="1"/>
        <v>-4000</v>
      </c>
      <c r="AB64" s="9">
        <f t="shared" si="12"/>
        <v>162</v>
      </c>
      <c r="AC64" s="9">
        <f t="shared" si="15"/>
        <v>833.3333245999966</v>
      </c>
      <c r="AD64" s="9">
        <v>-1000</v>
      </c>
      <c r="AE64" s="9">
        <f>'Perfos Atterissage'!F2</f>
        <v>500</v>
      </c>
      <c r="AF64" s="9">
        <f t="shared" si="13"/>
        <v>0</v>
      </c>
      <c r="AG64" s="9">
        <f t="shared" si="2"/>
        <v>-4000</v>
      </c>
      <c r="AH64" s="9">
        <f t="shared" si="14"/>
        <v>0</v>
      </c>
      <c r="AI64" s="9">
        <f t="shared" si="3"/>
        <v>-4000</v>
      </c>
    </row>
    <row r="65" spans="1:35" ht="15">
      <c r="A65" s="8">
        <f t="shared" si="7"/>
        <v>0.8925999999999986</v>
      </c>
      <c r="B65" s="9">
        <f>'Masse et Centrage'!$G$44</f>
        <v>932</v>
      </c>
      <c r="D65" s="8">
        <f t="shared" si="8"/>
        <v>0.8925999999999986</v>
      </c>
      <c r="E65" s="9">
        <v>-1000</v>
      </c>
      <c r="G65" s="8">
        <f t="shared" si="9"/>
        <v>0.8925999999999986</v>
      </c>
      <c r="H65" s="9">
        <v>-1000</v>
      </c>
      <c r="J65" s="8">
        <f t="shared" si="10"/>
        <v>0.8926</v>
      </c>
      <c r="K65" s="9">
        <f>IF(J65=N2,'Masse et Centrage'!$G$44,-1000)</f>
        <v>-1000</v>
      </c>
      <c r="L65" s="9">
        <f t="shared" si="4"/>
        <v>0</v>
      </c>
      <c r="S65" s="9">
        <f t="shared" si="11"/>
        <v>163</v>
      </c>
      <c r="T65" s="9">
        <f>IF(S65&lt;Q8,-1000,IF(S65&lt;=Q10,O10*S65+P10,IF(S65&lt;=Q11,O11*S65+P11,IF(S65&lt;=Q12,O12*S65+P12,8000))))</f>
        <v>-1000</v>
      </c>
      <c r="U65" s="9">
        <f>IF(S65&lt;Q13,-1000,IF(S65&lt;=Q15,O15*S65+P15,IF(S65&lt;=Q16,O16*S65+P16,IF(S65&lt;=Q17,O17*S65+P17,8000))))</f>
        <v>-1000</v>
      </c>
      <c r="V65" s="9">
        <f>'Perfos Décollage'!F2</f>
        <v>500</v>
      </c>
      <c r="W65" s="9">
        <f t="shared" si="5"/>
        <v>0</v>
      </c>
      <c r="X65" s="9">
        <f t="shared" si="0"/>
        <v>-4000</v>
      </c>
      <c r="Y65" s="9">
        <f t="shared" si="6"/>
        <v>0</v>
      </c>
      <c r="Z65" s="9">
        <f t="shared" si="1"/>
        <v>-4000</v>
      </c>
      <c r="AB65" s="9">
        <f t="shared" si="12"/>
        <v>163</v>
      </c>
      <c r="AC65" s="9">
        <f t="shared" si="15"/>
        <v>1041.6666579000012</v>
      </c>
      <c r="AD65" s="9">
        <v>-1000</v>
      </c>
      <c r="AE65" s="9">
        <f>'Perfos Atterissage'!F2</f>
        <v>500</v>
      </c>
      <c r="AF65" s="9">
        <f t="shared" si="13"/>
        <v>0</v>
      </c>
      <c r="AG65" s="9">
        <f t="shared" si="2"/>
        <v>-4000</v>
      </c>
      <c r="AH65" s="9">
        <f t="shared" si="14"/>
        <v>0</v>
      </c>
      <c r="AI65" s="9">
        <f t="shared" si="3"/>
        <v>-4000</v>
      </c>
    </row>
    <row r="66" spans="1:35" ht="15">
      <c r="A66" s="8">
        <f t="shared" si="7"/>
        <v>0.8927999999999986</v>
      </c>
      <c r="B66" s="9">
        <f>'Masse et Centrage'!$G$44</f>
        <v>932</v>
      </c>
      <c r="D66" s="8">
        <f t="shared" si="8"/>
        <v>0.8927999999999986</v>
      </c>
      <c r="E66" s="9">
        <v>-1000</v>
      </c>
      <c r="G66" s="8">
        <f t="shared" si="9"/>
        <v>0.8927999999999986</v>
      </c>
      <c r="H66" s="9">
        <v>-1000</v>
      </c>
      <c r="J66" s="8">
        <f t="shared" si="10"/>
        <v>0.8928</v>
      </c>
      <c r="K66" s="9">
        <f>IF(J66=N2,'Masse et Centrage'!$G$44,-1000)</f>
        <v>-1000</v>
      </c>
      <c r="L66" s="9">
        <f t="shared" si="4"/>
        <v>0</v>
      </c>
      <c r="S66" s="9">
        <f t="shared" si="11"/>
        <v>164</v>
      </c>
      <c r="T66" s="9">
        <f>IF(S66&lt;Q8,-1000,IF(S66&lt;=Q10,O10*S66+P10,IF(S66&lt;=Q11,O11*S66+P11,IF(S66&lt;=Q12,O12*S66+P12,8000))))</f>
        <v>-1000</v>
      </c>
      <c r="U66" s="9">
        <f>IF(S66&lt;Q13,-1000,IF(S66&lt;=Q15,O15*S66+P15,IF(S66&lt;=Q16,O16*S66+P16,IF(S66&lt;=Q17,O17*S66+P17,8000))))</f>
        <v>-1000</v>
      </c>
      <c r="V66" s="9">
        <f>'Perfos Décollage'!F2</f>
        <v>500</v>
      </c>
      <c r="W66" s="9">
        <f t="shared" si="5"/>
        <v>0</v>
      </c>
      <c r="X66" s="9">
        <f aca="true" t="shared" si="16" ref="X66:X129">IF(W66=0,-4000,T66)</f>
        <v>-4000</v>
      </c>
      <c r="Y66" s="9">
        <f t="shared" si="6"/>
        <v>0</v>
      </c>
      <c r="Z66" s="9">
        <f aca="true" t="shared" si="17" ref="Z66:Z129">IF(Y66=0,-4000,U66)</f>
        <v>-4000</v>
      </c>
      <c r="AB66" s="9">
        <f t="shared" si="12"/>
        <v>164</v>
      </c>
      <c r="AC66" s="9">
        <f t="shared" si="15"/>
        <v>1249.9999911999985</v>
      </c>
      <c r="AD66" s="9">
        <v>-1000</v>
      </c>
      <c r="AE66" s="9">
        <f>'Perfos Atterissage'!F2</f>
        <v>500</v>
      </c>
      <c r="AF66" s="9">
        <f t="shared" si="13"/>
        <v>0</v>
      </c>
      <c r="AG66" s="9">
        <f aca="true" t="shared" si="18" ref="AG66:AG129">IF(AF66=0,-4000,AC66)</f>
        <v>-4000</v>
      </c>
      <c r="AH66" s="9">
        <f t="shared" si="14"/>
        <v>0</v>
      </c>
      <c r="AI66" s="9">
        <f aca="true" t="shared" si="19" ref="AI66:AI129">IF(AH66=0,-4000,AD66)</f>
        <v>-4000</v>
      </c>
    </row>
    <row r="67" spans="1:35" ht="15">
      <c r="A67" s="8">
        <f t="shared" si="7"/>
        <v>0.8929999999999986</v>
      </c>
      <c r="B67" s="9">
        <f>'Masse et Centrage'!$G$44</f>
        <v>932</v>
      </c>
      <c r="D67" s="8">
        <f t="shared" si="8"/>
        <v>0.8929999999999986</v>
      </c>
      <c r="E67" s="9">
        <v>-1000</v>
      </c>
      <c r="G67" s="8">
        <f t="shared" si="9"/>
        <v>0.8929999999999986</v>
      </c>
      <c r="H67" s="9">
        <v>-1000</v>
      </c>
      <c r="J67" s="8">
        <f t="shared" si="10"/>
        <v>0.893</v>
      </c>
      <c r="K67" s="9">
        <f>IF(J67=N2,'Masse et Centrage'!$G$44,-1000)</f>
        <v>-1000</v>
      </c>
      <c r="L67" s="9">
        <f aca="true" t="shared" si="20" ref="L67:L130">IF(K67&gt;E67,1,0)</f>
        <v>0</v>
      </c>
      <c r="S67" s="9">
        <f t="shared" si="11"/>
        <v>165</v>
      </c>
      <c r="T67" s="9">
        <f>IF(S67&lt;Q8,-1000,IF(S67&lt;=Q10,O10*S67+P10,IF(S67&lt;=Q11,O11*S67+P11,IF(S67&lt;=Q12,O12*S67+P12,8000))))</f>
        <v>-1000</v>
      </c>
      <c r="U67" s="9">
        <f>IF(S67&lt;Q13,-1000,IF(S67&lt;=Q15,O15*S67+P15,IF(S67&lt;=Q16,O16*S67+P16,IF(S67&lt;=Q17,O17*S67+P17,8000))))</f>
        <v>-1000</v>
      </c>
      <c r="V67" s="9">
        <f>'Perfos Décollage'!F2</f>
        <v>500</v>
      </c>
      <c r="W67" s="9">
        <f aca="true" t="shared" si="21" ref="W67:W130">IF(AND(V67&lt;=T67,V67&gt;T66),S67,0)</f>
        <v>0</v>
      </c>
      <c r="X67" s="9">
        <f t="shared" si="16"/>
        <v>-4000</v>
      </c>
      <c r="Y67" s="9">
        <f aca="true" t="shared" si="22" ref="Y67:Y130">IF(AND(V67&lt;=U67,V67&gt;U66),S67,0)</f>
        <v>0</v>
      </c>
      <c r="Z67" s="9">
        <f t="shared" si="17"/>
        <v>-4000</v>
      </c>
      <c r="AB67" s="9">
        <f t="shared" si="12"/>
        <v>165</v>
      </c>
      <c r="AC67" s="9">
        <f t="shared" si="15"/>
        <v>1458.333324500003</v>
      </c>
      <c r="AD67" s="9">
        <v>-1000</v>
      </c>
      <c r="AE67" s="9">
        <f>'Perfos Atterissage'!F2</f>
        <v>500</v>
      </c>
      <c r="AF67" s="9">
        <f t="shared" si="13"/>
        <v>0</v>
      </c>
      <c r="AG67" s="9">
        <f t="shared" si="18"/>
        <v>-4000</v>
      </c>
      <c r="AH67" s="9">
        <f t="shared" si="14"/>
        <v>0</v>
      </c>
      <c r="AI67" s="9">
        <f t="shared" si="19"/>
        <v>-4000</v>
      </c>
    </row>
    <row r="68" spans="1:35" ht="15">
      <c r="A68" s="8">
        <f aca="true" t="shared" si="23" ref="A68:A131">A67+0.0002</f>
        <v>0.8931999999999986</v>
      </c>
      <c r="B68" s="9">
        <f>'Masse et Centrage'!$G$44</f>
        <v>932</v>
      </c>
      <c r="D68" s="8">
        <f aca="true" t="shared" si="24" ref="D68:D131">D67+0.0002</f>
        <v>0.8931999999999986</v>
      </c>
      <c r="E68" s="9">
        <v>-1000</v>
      </c>
      <c r="G68" s="8">
        <f aca="true" t="shared" si="25" ref="G68:G131">G67+0.0002</f>
        <v>0.8931999999999986</v>
      </c>
      <c r="H68" s="9">
        <v>-1000</v>
      </c>
      <c r="J68" s="8">
        <f aca="true" t="shared" si="26" ref="J68:J131">ROUND(J67+0.0002,4)</f>
        <v>0.8932</v>
      </c>
      <c r="K68" s="9">
        <f>IF(J68=N2,'Masse et Centrage'!$G$44,-1000)</f>
        <v>-1000</v>
      </c>
      <c r="L68" s="9">
        <f t="shared" si="20"/>
        <v>0</v>
      </c>
      <c r="S68" s="9">
        <f aca="true" t="shared" si="27" ref="S68:S131">S67+1</f>
        <v>166</v>
      </c>
      <c r="T68" s="9">
        <f>IF(S68&lt;Q8,-1000,IF(S68&lt;=Q10,O10*S68+P10,IF(S68&lt;=Q11,O11*S68+P11,IF(S68&lt;=Q12,O12*S68+P12,8000))))</f>
        <v>-1000</v>
      </c>
      <c r="U68" s="9">
        <f>IF(S68&lt;Q13,-1000,IF(S68&lt;=Q15,O15*S68+P15,IF(S68&lt;=Q16,O16*S68+P16,IF(S68&lt;=Q17,O17*S68+P17,8000))))</f>
        <v>-1000</v>
      </c>
      <c r="V68" s="9">
        <f>'Perfos Décollage'!F2</f>
        <v>500</v>
      </c>
      <c r="W68" s="9">
        <f t="shared" si="21"/>
        <v>0</v>
      </c>
      <c r="X68" s="9">
        <f t="shared" si="16"/>
        <v>-4000</v>
      </c>
      <c r="Y68" s="9">
        <f t="shared" si="22"/>
        <v>0</v>
      </c>
      <c r="Z68" s="9">
        <f t="shared" si="17"/>
        <v>-4000</v>
      </c>
      <c r="AB68" s="9">
        <f aca="true" t="shared" si="28" ref="AB68:AB131">AB67+1</f>
        <v>166</v>
      </c>
      <c r="AC68" s="9">
        <f t="shared" si="15"/>
        <v>1666.6666578000004</v>
      </c>
      <c r="AD68" s="9">
        <v>-1000</v>
      </c>
      <c r="AE68" s="9">
        <f>'Perfos Atterissage'!F2</f>
        <v>500</v>
      </c>
      <c r="AF68" s="9">
        <f aca="true" t="shared" si="29" ref="AF68:AF131">IF(AND(AE68&lt;=AC68,AE68&gt;AC67),AB68,0)</f>
        <v>0</v>
      </c>
      <c r="AG68" s="9">
        <f t="shared" si="18"/>
        <v>-4000</v>
      </c>
      <c r="AH68" s="9">
        <f aca="true" t="shared" si="30" ref="AH68:AH131">IF(AND(AE68&lt;=AD68,AE68&gt;AD67),AB68,0)</f>
        <v>0</v>
      </c>
      <c r="AI68" s="9">
        <f t="shared" si="19"/>
        <v>-4000</v>
      </c>
    </row>
    <row r="69" spans="1:35" ht="15">
      <c r="A69" s="8">
        <f t="shared" si="23"/>
        <v>0.8933999999999985</v>
      </c>
      <c r="B69" s="9">
        <f>'Masse et Centrage'!$G$44</f>
        <v>932</v>
      </c>
      <c r="D69" s="8">
        <f t="shared" si="24"/>
        <v>0.8933999999999985</v>
      </c>
      <c r="E69" s="9">
        <v>-1000</v>
      </c>
      <c r="G69" s="8">
        <f t="shared" si="25"/>
        <v>0.8933999999999985</v>
      </c>
      <c r="H69" s="9">
        <v>-1000</v>
      </c>
      <c r="J69" s="8">
        <f t="shared" si="26"/>
        <v>0.8934</v>
      </c>
      <c r="K69" s="9">
        <f>IF(J69=N2,'Masse et Centrage'!$G$44,-1000)</f>
        <v>-1000</v>
      </c>
      <c r="L69" s="9">
        <f t="shared" si="20"/>
        <v>0</v>
      </c>
      <c r="S69" s="9">
        <f t="shared" si="27"/>
        <v>167</v>
      </c>
      <c r="T69" s="9">
        <f>IF(S69&lt;Q8,-1000,IF(S69&lt;=Q10,O10*S69+P10,IF(S69&lt;=Q11,O11*S69+P11,IF(S69&lt;=Q12,O12*S69+P12,8000))))</f>
        <v>-1000</v>
      </c>
      <c r="U69" s="9">
        <f>IF(S69&lt;Q13,-1000,IF(S69&lt;=Q15,O15*S69+P15,IF(S69&lt;=Q16,O16*S69+P16,IF(S69&lt;=Q17,O17*S69+P17,8000))))</f>
        <v>-1000</v>
      </c>
      <c r="V69" s="9">
        <f>'Perfos Décollage'!F2</f>
        <v>500</v>
      </c>
      <c r="W69" s="9">
        <f t="shared" si="21"/>
        <v>0</v>
      </c>
      <c r="X69" s="9">
        <f t="shared" si="16"/>
        <v>-4000</v>
      </c>
      <c r="Y69" s="9">
        <f t="shared" si="22"/>
        <v>0</v>
      </c>
      <c r="Z69" s="9">
        <f t="shared" si="17"/>
        <v>-4000</v>
      </c>
      <c r="AB69" s="9">
        <f t="shared" si="28"/>
        <v>167</v>
      </c>
      <c r="AC69" s="9">
        <f t="shared" si="15"/>
        <v>1874.9999910999977</v>
      </c>
      <c r="AD69" s="9">
        <v>-1000</v>
      </c>
      <c r="AE69" s="9">
        <f>'Perfos Atterissage'!F2</f>
        <v>500</v>
      </c>
      <c r="AF69" s="9">
        <f t="shared" si="29"/>
        <v>0</v>
      </c>
      <c r="AG69" s="9">
        <f t="shared" si="18"/>
        <v>-4000</v>
      </c>
      <c r="AH69" s="9">
        <f t="shared" si="30"/>
        <v>0</v>
      </c>
      <c r="AI69" s="9">
        <f t="shared" si="19"/>
        <v>-4000</v>
      </c>
    </row>
    <row r="70" spans="1:35" ht="15">
      <c r="A70" s="8">
        <f t="shared" si="23"/>
        <v>0.8935999999999985</v>
      </c>
      <c r="B70" s="9">
        <f>'Masse et Centrage'!$G$44</f>
        <v>932</v>
      </c>
      <c r="D70" s="8">
        <f t="shared" si="24"/>
        <v>0.8935999999999985</v>
      </c>
      <c r="E70" s="9">
        <v>-1000</v>
      </c>
      <c r="G70" s="8">
        <f t="shared" si="25"/>
        <v>0.8935999999999985</v>
      </c>
      <c r="H70" s="9">
        <v>-1000</v>
      </c>
      <c r="J70" s="8">
        <f t="shared" si="26"/>
        <v>0.8936</v>
      </c>
      <c r="K70" s="9">
        <f>IF(J70=N2,'Masse et Centrage'!$G$44,-1000)</f>
        <v>-1000</v>
      </c>
      <c r="L70" s="9">
        <f t="shared" si="20"/>
        <v>0</v>
      </c>
      <c r="S70" s="9">
        <f t="shared" si="27"/>
        <v>168</v>
      </c>
      <c r="T70" s="9">
        <f>IF(S70&lt;Q8,-1000,IF(S70&lt;=Q10,O10*S70+P10,IF(S70&lt;=Q11,O11*S70+P11,IF(S70&lt;=Q12,O12*S70+P12,8000))))</f>
        <v>-1000</v>
      </c>
      <c r="U70" s="9">
        <f>IF(S70&lt;Q13,-1000,IF(S70&lt;=Q15,O15*S70+P15,IF(S70&lt;=Q16,O16*S70+P16,IF(S70&lt;=Q17,O17*S70+P17,8000))))</f>
        <v>-1000</v>
      </c>
      <c r="V70" s="9">
        <f>'Perfos Décollage'!F2</f>
        <v>500</v>
      </c>
      <c r="W70" s="9">
        <f t="shared" si="21"/>
        <v>0</v>
      </c>
      <c r="X70" s="9">
        <f t="shared" si="16"/>
        <v>-4000</v>
      </c>
      <c r="Y70" s="9">
        <f t="shared" si="22"/>
        <v>0</v>
      </c>
      <c r="Z70" s="9">
        <f t="shared" si="17"/>
        <v>-4000</v>
      </c>
      <c r="AB70" s="9">
        <f t="shared" si="28"/>
        <v>168</v>
      </c>
      <c r="AC70" s="9">
        <f t="shared" si="15"/>
        <v>2083.3333244000023</v>
      </c>
      <c r="AD70" s="9">
        <v>-1000</v>
      </c>
      <c r="AE70" s="9">
        <f>'Perfos Atterissage'!F2</f>
        <v>500</v>
      </c>
      <c r="AF70" s="9">
        <f t="shared" si="29"/>
        <v>0</v>
      </c>
      <c r="AG70" s="9">
        <f t="shared" si="18"/>
        <v>-4000</v>
      </c>
      <c r="AH70" s="9">
        <f t="shared" si="30"/>
        <v>0</v>
      </c>
      <c r="AI70" s="9">
        <f t="shared" si="19"/>
        <v>-4000</v>
      </c>
    </row>
    <row r="71" spans="1:35" ht="15">
      <c r="A71" s="8">
        <f t="shared" si="23"/>
        <v>0.8937999999999985</v>
      </c>
      <c r="B71" s="9">
        <f>'Masse et Centrage'!$G$44</f>
        <v>932</v>
      </c>
      <c r="D71" s="8">
        <f t="shared" si="24"/>
        <v>0.8937999999999985</v>
      </c>
      <c r="E71" s="9">
        <v>-1000</v>
      </c>
      <c r="G71" s="8">
        <f t="shared" si="25"/>
        <v>0.8937999999999985</v>
      </c>
      <c r="H71" s="9">
        <v>-1000</v>
      </c>
      <c r="J71" s="8">
        <f t="shared" si="26"/>
        <v>0.8938</v>
      </c>
      <c r="K71" s="9">
        <f>IF(J71=N2,'Masse et Centrage'!$G$44,-1000)</f>
        <v>-1000</v>
      </c>
      <c r="L71" s="9">
        <f t="shared" si="20"/>
        <v>0</v>
      </c>
      <c r="S71" s="9">
        <f t="shared" si="27"/>
        <v>169</v>
      </c>
      <c r="T71" s="9">
        <f>IF(S71&lt;Q8,-1000,IF(S71&lt;=Q10,O10*S71+P10,IF(S71&lt;=Q11,O11*S71+P11,IF(S71&lt;=Q12,O12*S71+P12,8000))))</f>
        <v>-1000</v>
      </c>
      <c r="U71" s="9">
        <f>IF(S71&lt;Q13,-1000,IF(S71&lt;=Q15,O15*S71+P15,IF(S71&lt;=Q16,O16*S71+P16,IF(S71&lt;=Q17,O17*S71+P17,8000))))</f>
        <v>-1000</v>
      </c>
      <c r="V71" s="9">
        <f>'Perfos Décollage'!F2</f>
        <v>500</v>
      </c>
      <c r="W71" s="9">
        <f t="shared" si="21"/>
        <v>0</v>
      </c>
      <c r="X71" s="9">
        <f t="shared" si="16"/>
        <v>-4000</v>
      </c>
      <c r="Y71" s="9">
        <f t="shared" si="22"/>
        <v>0</v>
      </c>
      <c r="Z71" s="9">
        <f t="shared" si="17"/>
        <v>-4000</v>
      </c>
      <c r="AB71" s="9">
        <f t="shared" si="28"/>
        <v>169</v>
      </c>
      <c r="AC71" s="9">
        <f t="shared" si="15"/>
        <v>2291.6666576999996</v>
      </c>
      <c r="AD71" s="9">
        <v>-1000</v>
      </c>
      <c r="AE71" s="9">
        <f>'Perfos Atterissage'!F2</f>
        <v>500</v>
      </c>
      <c r="AF71" s="9">
        <f t="shared" si="29"/>
        <v>0</v>
      </c>
      <c r="AG71" s="9">
        <f t="shared" si="18"/>
        <v>-4000</v>
      </c>
      <c r="AH71" s="9">
        <f t="shared" si="30"/>
        <v>0</v>
      </c>
      <c r="AI71" s="9">
        <f t="shared" si="19"/>
        <v>-4000</v>
      </c>
    </row>
    <row r="72" spans="1:35" ht="15">
      <c r="A72" s="8">
        <f t="shared" si="23"/>
        <v>0.8939999999999985</v>
      </c>
      <c r="B72" s="9">
        <f>'Masse et Centrage'!$G$44</f>
        <v>932</v>
      </c>
      <c r="D72" s="8">
        <f t="shared" si="24"/>
        <v>0.8939999999999985</v>
      </c>
      <c r="E72" s="9">
        <v>-1000</v>
      </c>
      <c r="G72" s="8">
        <f t="shared" si="25"/>
        <v>0.8939999999999985</v>
      </c>
      <c r="H72" s="9">
        <v>-1000</v>
      </c>
      <c r="J72" s="8">
        <f t="shared" si="26"/>
        <v>0.894</v>
      </c>
      <c r="K72" s="9">
        <f>IF(J72=N2,'Masse et Centrage'!$G$44,-1000)</f>
        <v>-1000</v>
      </c>
      <c r="L72" s="9">
        <f t="shared" si="20"/>
        <v>0</v>
      </c>
      <c r="S72" s="9">
        <f t="shared" si="27"/>
        <v>170</v>
      </c>
      <c r="T72" s="9">
        <f>IF(S72&lt;Q8,-1000,IF(S72&lt;=Q10,O10*S72+P10,IF(S72&lt;=Q11,O11*S72+P11,IF(S72&lt;=Q12,O12*S72+P12,8000))))</f>
        <v>-1000</v>
      </c>
      <c r="U72" s="9">
        <f>IF(S72&lt;Q13,-1000,IF(S72&lt;=Q15,O15*S72+P15,IF(S72&lt;=Q16,O16*S72+P16,IF(S72&lt;=Q17,O17*S72+P17,8000))))</f>
        <v>-1000</v>
      </c>
      <c r="V72" s="9">
        <f>'Perfos Décollage'!F2</f>
        <v>500</v>
      </c>
      <c r="W72" s="9">
        <f t="shared" si="21"/>
        <v>0</v>
      </c>
      <c r="X72" s="9">
        <f t="shared" si="16"/>
        <v>-4000</v>
      </c>
      <c r="Y72" s="9">
        <f t="shared" si="22"/>
        <v>0</v>
      </c>
      <c r="Z72" s="9">
        <f t="shared" si="17"/>
        <v>-4000</v>
      </c>
      <c r="AB72" s="9">
        <f t="shared" si="28"/>
        <v>170</v>
      </c>
      <c r="AC72" s="9">
        <v>2500</v>
      </c>
      <c r="AD72" s="9">
        <v>-1000</v>
      </c>
      <c r="AE72" s="9">
        <f>'Perfos Atterissage'!F2</f>
        <v>500</v>
      </c>
      <c r="AF72" s="9">
        <f t="shared" si="29"/>
        <v>0</v>
      </c>
      <c r="AG72" s="9">
        <f t="shared" si="18"/>
        <v>-4000</v>
      </c>
      <c r="AH72" s="9">
        <f t="shared" si="30"/>
        <v>0</v>
      </c>
      <c r="AI72" s="9">
        <f t="shared" si="19"/>
        <v>-4000</v>
      </c>
    </row>
    <row r="73" spans="1:35" ht="15">
      <c r="A73" s="8">
        <f t="shared" si="23"/>
        <v>0.8941999999999984</v>
      </c>
      <c r="B73" s="9">
        <f>'Masse et Centrage'!$G$44</f>
        <v>932</v>
      </c>
      <c r="D73" s="8">
        <f t="shared" si="24"/>
        <v>0.8941999999999984</v>
      </c>
      <c r="E73" s="9">
        <v>-1000</v>
      </c>
      <c r="G73" s="8">
        <f t="shared" si="25"/>
        <v>0.8941999999999984</v>
      </c>
      <c r="H73" s="9">
        <v>-1000</v>
      </c>
      <c r="J73" s="8">
        <f t="shared" si="26"/>
        <v>0.8942</v>
      </c>
      <c r="K73" s="9">
        <f>IF(J73=N2,'Masse et Centrage'!$G$44,-1000)</f>
        <v>-1000</v>
      </c>
      <c r="L73" s="9">
        <f t="shared" si="20"/>
        <v>0</v>
      </c>
      <c r="S73" s="9">
        <f t="shared" si="27"/>
        <v>171</v>
      </c>
      <c r="T73" s="9">
        <f>IF(S73&lt;Q8,-1000,IF(S73&lt;=Q10,O10*S73+P10,IF(S73&lt;=Q11,O11*S73+P11,IF(S73&lt;=Q12,O12*S73+P12,8000))))</f>
        <v>-1000</v>
      </c>
      <c r="U73" s="9">
        <f>IF(S73&lt;Q13,-1000,IF(S73&lt;=Q15,O15*S73+P15,IF(S73&lt;=Q16,O16*S73+P16,IF(S73&lt;=Q17,O17*S73+P17,8000))))</f>
        <v>-1000</v>
      </c>
      <c r="V73" s="9">
        <f>'Perfos Décollage'!F2</f>
        <v>500</v>
      </c>
      <c r="W73" s="9">
        <f t="shared" si="21"/>
        <v>0</v>
      </c>
      <c r="X73" s="9">
        <f t="shared" si="16"/>
        <v>-4000</v>
      </c>
      <c r="Y73" s="9">
        <f t="shared" si="22"/>
        <v>0</v>
      </c>
      <c r="Z73" s="9">
        <f t="shared" si="17"/>
        <v>-4000</v>
      </c>
      <c r="AB73" s="9">
        <f t="shared" si="28"/>
        <v>171</v>
      </c>
      <c r="AC73" s="9">
        <f>178.5714286*AB73-27857.14286</f>
        <v>2678.5714305999973</v>
      </c>
      <c r="AD73" s="9">
        <v>-1000</v>
      </c>
      <c r="AE73" s="9">
        <f>'Perfos Atterissage'!F2</f>
        <v>500</v>
      </c>
      <c r="AF73" s="9">
        <f t="shared" si="29"/>
        <v>0</v>
      </c>
      <c r="AG73" s="9">
        <f t="shared" si="18"/>
        <v>-4000</v>
      </c>
      <c r="AH73" s="9">
        <f t="shared" si="30"/>
        <v>0</v>
      </c>
      <c r="AI73" s="9">
        <f t="shared" si="19"/>
        <v>-4000</v>
      </c>
    </row>
    <row r="74" spans="1:35" ht="15">
      <c r="A74" s="8">
        <f t="shared" si="23"/>
        <v>0.8943999999999984</v>
      </c>
      <c r="B74" s="9">
        <f>'Masse et Centrage'!$G$44</f>
        <v>932</v>
      </c>
      <c r="D74" s="8">
        <f t="shared" si="24"/>
        <v>0.8943999999999984</v>
      </c>
      <c r="E74" s="9">
        <v>-1000</v>
      </c>
      <c r="G74" s="8">
        <f t="shared" si="25"/>
        <v>0.8943999999999984</v>
      </c>
      <c r="H74" s="9">
        <v>-1000</v>
      </c>
      <c r="J74" s="8">
        <f t="shared" si="26"/>
        <v>0.8944</v>
      </c>
      <c r="K74" s="9">
        <f>IF(J74=N2,'Masse et Centrage'!$G$44,-1000)</f>
        <v>-1000</v>
      </c>
      <c r="L74" s="9">
        <f t="shared" si="20"/>
        <v>0</v>
      </c>
      <c r="S74" s="9">
        <f t="shared" si="27"/>
        <v>172</v>
      </c>
      <c r="T74" s="9">
        <f>IF(S74&lt;Q8,-1000,IF(S74&lt;=Q10,O10*S74+P10,IF(S74&lt;=Q11,O11*S74+P11,IF(S74&lt;=Q12,O12*S74+P12,8000))))</f>
        <v>-1000</v>
      </c>
      <c r="U74" s="9">
        <f>IF(S74&lt;Q13,-1000,IF(S74&lt;=Q15,O15*S74+P15,IF(S74&lt;=Q16,O16*S74+P16,IF(S74&lt;=Q17,O17*S74+P17,8000))))</f>
        <v>-1000</v>
      </c>
      <c r="V74" s="9">
        <f>'Perfos Décollage'!F2</f>
        <v>500</v>
      </c>
      <c r="W74" s="9">
        <f t="shared" si="21"/>
        <v>0</v>
      </c>
      <c r="X74" s="9">
        <f t="shared" si="16"/>
        <v>-4000</v>
      </c>
      <c r="Y74" s="9">
        <f t="shared" si="22"/>
        <v>0</v>
      </c>
      <c r="Z74" s="9">
        <f t="shared" si="17"/>
        <v>-4000</v>
      </c>
      <c r="AB74" s="9">
        <f t="shared" si="28"/>
        <v>172</v>
      </c>
      <c r="AC74" s="9">
        <f aca="true" t="shared" si="31" ref="AC74:AC85">178.5714286*AB74-27857.14286</f>
        <v>2857.1428591999975</v>
      </c>
      <c r="AD74" s="9">
        <v>-1000</v>
      </c>
      <c r="AE74" s="9">
        <f>'Perfos Atterissage'!F2</f>
        <v>500</v>
      </c>
      <c r="AF74" s="9">
        <f t="shared" si="29"/>
        <v>0</v>
      </c>
      <c r="AG74" s="9">
        <f t="shared" si="18"/>
        <v>-4000</v>
      </c>
      <c r="AH74" s="9">
        <f t="shared" si="30"/>
        <v>0</v>
      </c>
      <c r="AI74" s="9">
        <f t="shared" si="19"/>
        <v>-4000</v>
      </c>
    </row>
    <row r="75" spans="1:35" ht="15">
      <c r="A75" s="8">
        <f t="shared" si="23"/>
        <v>0.8945999999999984</v>
      </c>
      <c r="B75" s="9">
        <f>'Masse et Centrage'!$G$44</f>
        <v>932</v>
      </c>
      <c r="D75" s="8">
        <f t="shared" si="24"/>
        <v>0.8945999999999984</v>
      </c>
      <c r="E75" s="9">
        <v>-1000</v>
      </c>
      <c r="G75" s="8">
        <f t="shared" si="25"/>
        <v>0.8945999999999984</v>
      </c>
      <c r="H75" s="9">
        <v>-1000</v>
      </c>
      <c r="J75" s="8">
        <f t="shared" si="26"/>
        <v>0.8946</v>
      </c>
      <c r="K75" s="9">
        <f>IF(J75=N2,'Masse et Centrage'!$G$44,-1000)</f>
        <v>-1000</v>
      </c>
      <c r="L75" s="9">
        <f t="shared" si="20"/>
        <v>0</v>
      </c>
      <c r="S75" s="9">
        <f t="shared" si="27"/>
        <v>173</v>
      </c>
      <c r="T75" s="9">
        <f>IF(S75&lt;Q8,-1000,IF(S75&lt;=Q10,O10*S75+P10,IF(S75&lt;=Q11,O11*S75+P11,IF(S75&lt;=Q12,O12*S75+P12,8000))))</f>
        <v>-1000</v>
      </c>
      <c r="U75" s="9">
        <f>IF(S75&lt;Q13,-1000,IF(S75&lt;=Q15,O15*S75+P15,IF(S75&lt;=Q16,O16*S75+P16,IF(S75&lt;=Q17,O17*S75+P17,8000))))</f>
        <v>-1000</v>
      </c>
      <c r="V75" s="9">
        <f>'Perfos Décollage'!F2</f>
        <v>500</v>
      </c>
      <c r="W75" s="9">
        <f t="shared" si="21"/>
        <v>0</v>
      </c>
      <c r="X75" s="9">
        <f t="shared" si="16"/>
        <v>-4000</v>
      </c>
      <c r="Y75" s="9">
        <f t="shared" si="22"/>
        <v>0</v>
      </c>
      <c r="Z75" s="9">
        <f t="shared" si="17"/>
        <v>-4000</v>
      </c>
      <c r="AB75" s="9">
        <f t="shared" si="28"/>
        <v>173</v>
      </c>
      <c r="AC75" s="9">
        <f t="shared" si="31"/>
        <v>3035.7142877999977</v>
      </c>
      <c r="AD75" s="9">
        <v>-1000</v>
      </c>
      <c r="AE75" s="9">
        <f>'Perfos Atterissage'!F2</f>
        <v>500</v>
      </c>
      <c r="AF75" s="9">
        <f t="shared" si="29"/>
        <v>0</v>
      </c>
      <c r="AG75" s="9">
        <f t="shared" si="18"/>
        <v>-4000</v>
      </c>
      <c r="AH75" s="9">
        <f t="shared" si="30"/>
        <v>0</v>
      </c>
      <c r="AI75" s="9">
        <f t="shared" si="19"/>
        <v>-4000</v>
      </c>
    </row>
    <row r="76" spans="1:35" ht="15">
      <c r="A76" s="8">
        <f t="shared" si="23"/>
        <v>0.8947999999999984</v>
      </c>
      <c r="B76" s="9">
        <f>'Masse et Centrage'!$G$44</f>
        <v>932</v>
      </c>
      <c r="D76" s="8">
        <f t="shared" si="24"/>
        <v>0.8947999999999984</v>
      </c>
      <c r="E76" s="9">
        <v>-1000</v>
      </c>
      <c r="G76" s="8">
        <f t="shared" si="25"/>
        <v>0.8947999999999984</v>
      </c>
      <c r="H76" s="9">
        <v>-1000</v>
      </c>
      <c r="J76" s="8">
        <f t="shared" si="26"/>
        <v>0.8948</v>
      </c>
      <c r="K76" s="9">
        <f>IF(J76=N2,'Masse et Centrage'!$G$44,-1000)</f>
        <v>-1000</v>
      </c>
      <c r="L76" s="9">
        <f t="shared" si="20"/>
        <v>0</v>
      </c>
      <c r="S76" s="9">
        <f t="shared" si="27"/>
        <v>174</v>
      </c>
      <c r="T76" s="9">
        <f>IF(S76&lt;Q8,-1000,IF(S76&lt;=Q10,O10*S76+P10,IF(S76&lt;=Q11,O11*S76+P11,IF(S76&lt;=Q12,O12*S76+P12,8000))))</f>
        <v>-1000</v>
      </c>
      <c r="U76" s="9">
        <f>IF(S76&lt;Q13,-1000,IF(S76&lt;=Q15,O15*S76+P15,IF(S76&lt;=Q16,O16*S76+P16,IF(S76&lt;=Q17,O17*S76+P17,8000))))</f>
        <v>-1000</v>
      </c>
      <c r="V76" s="9">
        <f>'Perfos Décollage'!F2</f>
        <v>500</v>
      </c>
      <c r="W76" s="9">
        <f t="shared" si="21"/>
        <v>0</v>
      </c>
      <c r="X76" s="9">
        <f t="shared" si="16"/>
        <v>-4000</v>
      </c>
      <c r="Y76" s="9">
        <f t="shared" si="22"/>
        <v>0</v>
      </c>
      <c r="Z76" s="9">
        <f t="shared" si="17"/>
        <v>-4000</v>
      </c>
      <c r="AB76" s="9">
        <f t="shared" si="28"/>
        <v>174</v>
      </c>
      <c r="AC76" s="9">
        <f t="shared" si="31"/>
        <v>3214.285716399998</v>
      </c>
      <c r="AD76" s="9">
        <v>-1000</v>
      </c>
      <c r="AE76" s="9">
        <f>'Perfos Atterissage'!F2</f>
        <v>500</v>
      </c>
      <c r="AF76" s="9">
        <f t="shared" si="29"/>
        <v>0</v>
      </c>
      <c r="AG76" s="9">
        <f t="shared" si="18"/>
        <v>-4000</v>
      </c>
      <c r="AH76" s="9">
        <f t="shared" si="30"/>
        <v>0</v>
      </c>
      <c r="AI76" s="9">
        <f t="shared" si="19"/>
        <v>-4000</v>
      </c>
    </row>
    <row r="77" spans="1:35" ht="15">
      <c r="A77" s="8">
        <f t="shared" si="23"/>
        <v>0.8949999999999984</v>
      </c>
      <c r="B77" s="9">
        <f>'Masse et Centrage'!$G$44</f>
        <v>932</v>
      </c>
      <c r="D77" s="8">
        <f t="shared" si="24"/>
        <v>0.8949999999999984</v>
      </c>
      <c r="E77" s="9">
        <v>-1000</v>
      </c>
      <c r="G77" s="8">
        <f t="shared" si="25"/>
        <v>0.8949999999999984</v>
      </c>
      <c r="H77" s="9">
        <v>-1000</v>
      </c>
      <c r="J77" s="8">
        <f t="shared" si="26"/>
        <v>0.895</v>
      </c>
      <c r="K77" s="9">
        <f>IF(J77=N2,'Masse et Centrage'!$G$44,-1000)</f>
        <v>-1000</v>
      </c>
      <c r="L77" s="9">
        <f t="shared" si="20"/>
        <v>0</v>
      </c>
      <c r="S77" s="9">
        <f t="shared" si="27"/>
        <v>175</v>
      </c>
      <c r="T77" s="9">
        <f>IF(S77&lt;Q8,-1000,IF(S77&lt;=Q10,O10*S77+P10,IF(S77&lt;=Q11,O11*S77+P11,IF(S77&lt;=Q12,O12*S77+P12,8000))))</f>
        <v>-1000</v>
      </c>
      <c r="U77" s="9">
        <f>IF(S77&lt;Q13,-1000,IF(S77&lt;=Q15,O15*S77+P15,IF(S77&lt;=Q16,O16*S77+P16,IF(S77&lt;=Q17,O17*S77+P17,8000))))</f>
        <v>-1000</v>
      </c>
      <c r="V77" s="9">
        <f>'Perfos Décollage'!F2</f>
        <v>500</v>
      </c>
      <c r="W77" s="9">
        <f t="shared" si="21"/>
        <v>0</v>
      </c>
      <c r="X77" s="9">
        <f t="shared" si="16"/>
        <v>-4000</v>
      </c>
      <c r="Y77" s="9">
        <f t="shared" si="22"/>
        <v>0</v>
      </c>
      <c r="Z77" s="9">
        <f t="shared" si="17"/>
        <v>-4000</v>
      </c>
      <c r="AB77" s="9">
        <f t="shared" si="28"/>
        <v>175</v>
      </c>
      <c r="AC77" s="9">
        <f t="shared" si="31"/>
        <v>3392.857144999998</v>
      </c>
      <c r="AD77" s="9">
        <v>-1000</v>
      </c>
      <c r="AE77" s="9">
        <f>'Perfos Atterissage'!F2</f>
        <v>500</v>
      </c>
      <c r="AF77" s="9">
        <f t="shared" si="29"/>
        <v>0</v>
      </c>
      <c r="AG77" s="9">
        <f t="shared" si="18"/>
        <v>-4000</v>
      </c>
      <c r="AH77" s="9">
        <f t="shared" si="30"/>
        <v>0</v>
      </c>
      <c r="AI77" s="9">
        <f t="shared" si="19"/>
        <v>-4000</v>
      </c>
    </row>
    <row r="78" spans="1:35" ht="15">
      <c r="A78" s="8">
        <f t="shared" si="23"/>
        <v>0.8951999999999983</v>
      </c>
      <c r="B78" s="9">
        <f>'Masse et Centrage'!$G$44</f>
        <v>932</v>
      </c>
      <c r="D78" s="8">
        <f t="shared" si="24"/>
        <v>0.8951999999999983</v>
      </c>
      <c r="E78" s="9">
        <v>-1000</v>
      </c>
      <c r="G78" s="8">
        <f t="shared" si="25"/>
        <v>0.8951999999999983</v>
      </c>
      <c r="H78" s="9">
        <v>-1000</v>
      </c>
      <c r="J78" s="8">
        <f t="shared" si="26"/>
        <v>0.8952</v>
      </c>
      <c r="K78" s="9">
        <f>IF(J78=N2,'Masse et Centrage'!$G$44,-1000)</f>
        <v>-1000</v>
      </c>
      <c r="L78" s="9">
        <f t="shared" si="20"/>
        <v>0</v>
      </c>
      <c r="S78" s="9">
        <f t="shared" si="27"/>
        <v>176</v>
      </c>
      <c r="T78" s="9">
        <f>IF(S78&lt;Q8,-1000,IF(S78&lt;=Q10,O10*S78+P10,IF(S78&lt;=Q11,O11*S78+P11,IF(S78&lt;=Q12,O12*S78+P12,8000))))</f>
        <v>-1000</v>
      </c>
      <c r="U78" s="9">
        <f>IF(S78&lt;Q13,-1000,IF(S78&lt;=Q15,O15*S78+P15,IF(S78&lt;=Q16,O16*S78+P16,IF(S78&lt;=Q17,O17*S78+P17,8000))))</f>
        <v>-1000</v>
      </c>
      <c r="V78" s="9">
        <f>'Perfos Décollage'!F2</f>
        <v>500</v>
      </c>
      <c r="W78" s="9">
        <f t="shared" si="21"/>
        <v>0</v>
      </c>
      <c r="X78" s="9">
        <f t="shared" si="16"/>
        <v>-4000</v>
      </c>
      <c r="Y78" s="9">
        <f t="shared" si="22"/>
        <v>0</v>
      </c>
      <c r="Z78" s="9">
        <f t="shared" si="17"/>
        <v>-4000</v>
      </c>
      <c r="AB78" s="9">
        <f t="shared" si="28"/>
        <v>176</v>
      </c>
      <c r="AC78" s="9">
        <f t="shared" si="31"/>
        <v>3571.4285735999983</v>
      </c>
      <c r="AD78" s="9">
        <v>-1000</v>
      </c>
      <c r="AE78" s="9">
        <f>'Perfos Atterissage'!F2</f>
        <v>500</v>
      </c>
      <c r="AF78" s="9">
        <f t="shared" si="29"/>
        <v>0</v>
      </c>
      <c r="AG78" s="9">
        <f t="shared" si="18"/>
        <v>-4000</v>
      </c>
      <c r="AH78" s="9">
        <f t="shared" si="30"/>
        <v>0</v>
      </c>
      <c r="AI78" s="9">
        <f t="shared" si="19"/>
        <v>-4000</v>
      </c>
    </row>
    <row r="79" spans="1:35" ht="15">
      <c r="A79" s="8">
        <f t="shared" si="23"/>
        <v>0.8953999999999983</v>
      </c>
      <c r="B79" s="9">
        <f>'Masse et Centrage'!$G$44</f>
        <v>932</v>
      </c>
      <c r="D79" s="8">
        <f t="shared" si="24"/>
        <v>0.8953999999999983</v>
      </c>
      <c r="E79" s="9">
        <v>-1000</v>
      </c>
      <c r="G79" s="8">
        <f t="shared" si="25"/>
        <v>0.8953999999999983</v>
      </c>
      <c r="H79" s="9">
        <v>-1000</v>
      </c>
      <c r="J79" s="8">
        <f t="shared" si="26"/>
        <v>0.8954</v>
      </c>
      <c r="K79" s="9">
        <f>IF(J79=N2,'Masse et Centrage'!$G$44,-1000)</f>
        <v>-1000</v>
      </c>
      <c r="L79" s="9">
        <f t="shared" si="20"/>
        <v>0</v>
      </c>
      <c r="S79" s="9">
        <f t="shared" si="27"/>
        <v>177</v>
      </c>
      <c r="T79" s="9">
        <f>IF(S79&lt;Q8,-1000,IF(S79&lt;=Q10,O10*S79+P10,IF(S79&lt;=Q11,O11*S79+P11,IF(S79&lt;=Q12,O12*S79+P12,8000))))</f>
        <v>-1000</v>
      </c>
      <c r="U79" s="9">
        <f>IF(S79&lt;Q13,-1000,IF(S79&lt;=Q15,O15*S79+P15,IF(S79&lt;=Q16,O16*S79+P16,IF(S79&lt;=Q17,O17*S79+P17,8000))))</f>
        <v>-1000</v>
      </c>
      <c r="V79" s="9">
        <f>'Perfos Décollage'!F2</f>
        <v>500</v>
      </c>
      <c r="W79" s="9">
        <f t="shared" si="21"/>
        <v>0</v>
      </c>
      <c r="X79" s="9">
        <f t="shared" si="16"/>
        <v>-4000</v>
      </c>
      <c r="Y79" s="9">
        <f t="shared" si="22"/>
        <v>0</v>
      </c>
      <c r="Z79" s="9">
        <f t="shared" si="17"/>
        <v>-4000</v>
      </c>
      <c r="AB79" s="9">
        <f t="shared" si="28"/>
        <v>177</v>
      </c>
      <c r="AC79" s="9">
        <f t="shared" si="31"/>
        <v>3750.0000021999986</v>
      </c>
      <c r="AD79" s="9">
        <v>-1000</v>
      </c>
      <c r="AE79" s="9">
        <f>'Perfos Atterissage'!F2</f>
        <v>500</v>
      </c>
      <c r="AF79" s="9">
        <f t="shared" si="29"/>
        <v>0</v>
      </c>
      <c r="AG79" s="9">
        <f t="shared" si="18"/>
        <v>-4000</v>
      </c>
      <c r="AH79" s="9">
        <f t="shared" si="30"/>
        <v>0</v>
      </c>
      <c r="AI79" s="9">
        <f t="shared" si="19"/>
        <v>-4000</v>
      </c>
    </row>
    <row r="80" spans="1:35" ht="15">
      <c r="A80" s="8">
        <f t="shared" si="23"/>
        <v>0.8955999999999983</v>
      </c>
      <c r="B80" s="9">
        <f>'Masse et Centrage'!$G$44</f>
        <v>932</v>
      </c>
      <c r="D80" s="8">
        <f t="shared" si="24"/>
        <v>0.8955999999999983</v>
      </c>
      <c r="E80" s="9">
        <v>-1000</v>
      </c>
      <c r="G80" s="8">
        <f t="shared" si="25"/>
        <v>0.8955999999999983</v>
      </c>
      <c r="H80" s="9">
        <v>-1000</v>
      </c>
      <c r="J80" s="8">
        <f t="shared" si="26"/>
        <v>0.8956</v>
      </c>
      <c r="K80" s="9">
        <f>IF(J80=N2,'Masse et Centrage'!$G$44,-1000)</f>
        <v>-1000</v>
      </c>
      <c r="L80" s="9">
        <f t="shared" si="20"/>
        <v>0</v>
      </c>
      <c r="S80" s="9">
        <f t="shared" si="27"/>
        <v>178</v>
      </c>
      <c r="T80" s="9">
        <f>IF(S80&lt;Q8,-1000,IF(S80&lt;=Q10,O10*S80+P10,IF(S80&lt;=Q11,O11*S80+P11,IF(S80&lt;=Q12,O12*S80+P12,8000))))</f>
        <v>-1000</v>
      </c>
      <c r="U80" s="9">
        <f>IF(S80&lt;Q13,-1000,IF(S80&lt;=Q15,O15*S80+P15,IF(S80&lt;=Q16,O16*S80+P16,IF(S80&lt;=Q17,O17*S80+P17,8000))))</f>
        <v>-1000</v>
      </c>
      <c r="V80" s="9">
        <f>'Perfos Décollage'!F2</f>
        <v>500</v>
      </c>
      <c r="W80" s="9">
        <f t="shared" si="21"/>
        <v>0</v>
      </c>
      <c r="X80" s="9">
        <f t="shared" si="16"/>
        <v>-4000</v>
      </c>
      <c r="Y80" s="9">
        <f t="shared" si="22"/>
        <v>0</v>
      </c>
      <c r="Z80" s="9">
        <f t="shared" si="17"/>
        <v>-4000</v>
      </c>
      <c r="AB80" s="9">
        <f t="shared" si="28"/>
        <v>178</v>
      </c>
      <c r="AC80" s="9">
        <f t="shared" si="31"/>
        <v>3928.571430799999</v>
      </c>
      <c r="AD80" s="9">
        <v>-1000</v>
      </c>
      <c r="AE80" s="9">
        <f>'Perfos Atterissage'!F2</f>
        <v>500</v>
      </c>
      <c r="AF80" s="9">
        <f t="shared" si="29"/>
        <v>0</v>
      </c>
      <c r="AG80" s="9">
        <f t="shared" si="18"/>
        <v>-4000</v>
      </c>
      <c r="AH80" s="9">
        <f t="shared" si="30"/>
        <v>0</v>
      </c>
      <c r="AI80" s="9">
        <f t="shared" si="19"/>
        <v>-4000</v>
      </c>
    </row>
    <row r="81" spans="1:35" ht="15">
      <c r="A81" s="8">
        <f t="shared" si="23"/>
        <v>0.8957999999999983</v>
      </c>
      <c r="B81" s="9">
        <f>'Masse et Centrage'!$G$44</f>
        <v>932</v>
      </c>
      <c r="D81" s="8">
        <f t="shared" si="24"/>
        <v>0.8957999999999983</v>
      </c>
      <c r="E81" s="9">
        <v>-1000</v>
      </c>
      <c r="G81" s="8">
        <f t="shared" si="25"/>
        <v>0.8957999999999983</v>
      </c>
      <c r="H81" s="9">
        <v>-1000</v>
      </c>
      <c r="J81" s="8">
        <f t="shared" si="26"/>
        <v>0.8958</v>
      </c>
      <c r="K81" s="9">
        <f>IF(J81=N2,'Masse et Centrage'!$G$44,-1000)</f>
        <v>-1000</v>
      </c>
      <c r="L81" s="9">
        <f t="shared" si="20"/>
        <v>0</v>
      </c>
      <c r="S81" s="9">
        <f t="shared" si="27"/>
        <v>179</v>
      </c>
      <c r="T81" s="9">
        <f>IF(S81&lt;Q8,-1000,IF(S81&lt;=Q10,O10*S81+P10,IF(S81&lt;=Q11,O11*S81+P11,IF(S81&lt;=Q12,O12*S81+P12,8000))))</f>
        <v>-1000</v>
      </c>
      <c r="U81" s="9">
        <f>IF(S81&lt;Q13,-1000,IF(S81&lt;=Q15,O15*S81+P15,IF(S81&lt;=Q16,O16*S81+P16,IF(S81&lt;=Q17,O17*S81+P17,8000))))</f>
        <v>-1000</v>
      </c>
      <c r="V81" s="9">
        <f>'Perfos Décollage'!F2</f>
        <v>500</v>
      </c>
      <c r="W81" s="9">
        <f t="shared" si="21"/>
        <v>0</v>
      </c>
      <c r="X81" s="9">
        <f t="shared" si="16"/>
        <v>-4000</v>
      </c>
      <c r="Y81" s="9">
        <f t="shared" si="22"/>
        <v>0</v>
      </c>
      <c r="Z81" s="9">
        <f t="shared" si="17"/>
        <v>-4000</v>
      </c>
      <c r="AB81" s="9">
        <f t="shared" si="28"/>
        <v>179</v>
      </c>
      <c r="AC81" s="9">
        <f t="shared" si="31"/>
        <v>4107.142859399999</v>
      </c>
      <c r="AD81" s="9">
        <v>-1000</v>
      </c>
      <c r="AE81" s="9">
        <f>'Perfos Atterissage'!F2</f>
        <v>500</v>
      </c>
      <c r="AF81" s="9">
        <f t="shared" si="29"/>
        <v>0</v>
      </c>
      <c r="AG81" s="9">
        <f t="shared" si="18"/>
        <v>-4000</v>
      </c>
      <c r="AH81" s="9">
        <f t="shared" si="30"/>
        <v>0</v>
      </c>
      <c r="AI81" s="9">
        <f t="shared" si="19"/>
        <v>-4000</v>
      </c>
    </row>
    <row r="82" spans="1:35" ht="15">
      <c r="A82" s="8">
        <f t="shared" si="23"/>
        <v>0.8959999999999982</v>
      </c>
      <c r="B82" s="9">
        <f>'Masse et Centrage'!$G$44</f>
        <v>932</v>
      </c>
      <c r="D82" s="8">
        <f t="shared" si="24"/>
        <v>0.8959999999999982</v>
      </c>
      <c r="E82" s="9">
        <v>-1000</v>
      </c>
      <c r="G82" s="8">
        <f t="shared" si="25"/>
        <v>0.8959999999999982</v>
      </c>
      <c r="H82" s="9">
        <v>-1000</v>
      </c>
      <c r="J82" s="8">
        <f t="shared" si="26"/>
        <v>0.896</v>
      </c>
      <c r="K82" s="9">
        <f>IF(J82=N2,'Masse et Centrage'!$G$44,-1000)</f>
        <v>-1000</v>
      </c>
      <c r="L82" s="9">
        <f t="shared" si="20"/>
        <v>0</v>
      </c>
      <c r="S82" s="9">
        <f t="shared" si="27"/>
        <v>180</v>
      </c>
      <c r="T82" s="9">
        <f>IF(S82&lt;Q8,-1000,IF(S82&lt;=Q10,O10*S82+P10,IF(S82&lt;=Q11,O11*S82+P11,IF(S82&lt;=Q12,O12*S82+P12,8000))))</f>
        <v>-1000</v>
      </c>
      <c r="U82" s="9">
        <f>IF(S82&lt;Q13,-1000,IF(S82&lt;=Q15,O15*S82+P15,IF(S82&lt;=Q16,O16*S82+P16,IF(S82&lt;=Q17,O17*S82+P17,8000))))</f>
        <v>-1000</v>
      </c>
      <c r="V82" s="9">
        <f>'Perfos Décollage'!F2</f>
        <v>500</v>
      </c>
      <c r="W82" s="9">
        <f t="shared" si="21"/>
        <v>0</v>
      </c>
      <c r="X82" s="9">
        <f t="shared" si="16"/>
        <v>-4000</v>
      </c>
      <c r="Y82" s="9">
        <f t="shared" si="22"/>
        <v>0</v>
      </c>
      <c r="Z82" s="9">
        <f t="shared" si="17"/>
        <v>-4000</v>
      </c>
      <c r="AB82" s="9">
        <f t="shared" si="28"/>
        <v>180</v>
      </c>
      <c r="AC82" s="9">
        <f t="shared" si="31"/>
        <v>4285.714287999999</v>
      </c>
      <c r="AD82" s="9">
        <v>-1000</v>
      </c>
      <c r="AE82" s="9">
        <f>'Perfos Atterissage'!F2</f>
        <v>500</v>
      </c>
      <c r="AF82" s="9">
        <f t="shared" si="29"/>
        <v>0</v>
      </c>
      <c r="AG82" s="9">
        <f t="shared" si="18"/>
        <v>-4000</v>
      </c>
      <c r="AH82" s="9">
        <f t="shared" si="30"/>
        <v>0</v>
      </c>
      <c r="AI82" s="9">
        <f t="shared" si="19"/>
        <v>-4000</v>
      </c>
    </row>
    <row r="83" spans="1:35" ht="15">
      <c r="A83" s="8">
        <f t="shared" si="23"/>
        <v>0.8961999999999982</v>
      </c>
      <c r="B83" s="9">
        <f>'Masse et Centrage'!$G$44</f>
        <v>932</v>
      </c>
      <c r="D83" s="8">
        <f t="shared" si="24"/>
        <v>0.8961999999999982</v>
      </c>
      <c r="E83" s="9">
        <v>-1000</v>
      </c>
      <c r="G83" s="8">
        <f t="shared" si="25"/>
        <v>0.8961999999999982</v>
      </c>
      <c r="H83" s="9">
        <v>-1000</v>
      </c>
      <c r="J83" s="8">
        <f t="shared" si="26"/>
        <v>0.8962</v>
      </c>
      <c r="K83" s="9">
        <f>IF(J83=N2,'Masse et Centrage'!$G$44,-1000)</f>
        <v>-1000</v>
      </c>
      <c r="L83" s="9">
        <f t="shared" si="20"/>
        <v>0</v>
      </c>
      <c r="S83" s="9">
        <f t="shared" si="27"/>
        <v>181</v>
      </c>
      <c r="T83" s="9">
        <f>IF(S83&lt;Q8,-1000,IF(S83&lt;=Q10,O10*S83+P10,IF(S83&lt;=Q11,O11*S83+P11,IF(S83&lt;=Q12,O12*S83+P12,8000))))</f>
        <v>-1000</v>
      </c>
      <c r="U83" s="9">
        <f>IF(S83&lt;Q13,-1000,IF(S83&lt;=Q15,O15*S83+P15,IF(S83&lt;=Q16,O16*S83+P16,IF(S83&lt;=Q17,O17*S83+P17,8000))))</f>
        <v>-1000</v>
      </c>
      <c r="V83" s="9">
        <f>'Perfos Décollage'!F2</f>
        <v>500</v>
      </c>
      <c r="W83" s="9">
        <f t="shared" si="21"/>
        <v>0</v>
      </c>
      <c r="X83" s="9">
        <f t="shared" si="16"/>
        <v>-4000</v>
      </c>
      <c r="Y83" s="9">
        <f t="shared" si="22"/>
        <v>0</v>
      </c>
      <c r="Z83" s="9">
        <f t="shared" si="17"/>
        <v>-4000</v>
      </c>
      <c r="AB83" s="9">
        <f t="shared" si="28"/>
        <v>181</v>
      </c>
      <c r="AC83" s="9">
        <f t="shared" si="31"/>
        <v>4464.285716599999</v>
      </c>
      <c r="AD83" s="9">
        <v>-1000</v>
      </c>
      <c r="AE83" s="9">
        <f>'Perfos Atterissage'!F2</f>
        <v>500</v>
      </c>
      <c r="AF83" s="9">
        <f t="shared" si="29"/>
        <v>0</v>
      </c>
      <c r="AG83" s="9">
        <f t="shared" si="18"/>
        <v>-4000</v>
      </c>
      <c r="AH83" s="9">
        <f t="shared" si="30"/>
        <v>0</v>
      </c>
      <c r="AI83" s="9">
        <f t="shared" si="19"/>
        <v>-4000</v>
      </c>
    </row>
    <row r="84" spans="1:35" ht="15">
      <c r="A84" s="8">
        <f t="shared" si="23"/>
        <v>0.8963999999999982</v>
      </c>
      <c r="B84" s="9">
        <f>'Masse et Centrage'!$G$44</f>
        <v>932</v>
      </c>
      <c r="D84" s="8">
        <f t="shared" si="24"/>
        <v>0.8963999999999982</v>
      </c>
      <c r="E84" s="9">
        <v>-1000</v>
      </c>
      <c r="G84" s="8">
        <f t="shared" si="25"/>
        <v>0.8963999999999982</v>
      </c>
      <c r="H84" s="9">
        <v>-1000</v>
      </c>
      <c r="J84" s="8">
        <f t="shared" si="26"/>
        <v>0.8964</v>
      </c>
      <c r="K84" s="9">
        <f>IF(J84=N2,'Masse et Centrage'!$G$44,-1000)</f>
        <v>-1000</v>
      </c>
      <c r="L84" s="9">
        <f t="shared" si="20"/>
        <v>0</v>
      </c>
      <c r="S84" s="9">
        <f t="shared" si="27"/>
        <v>182</v>
      </c>
      <c r="T84" s="9">
        <f>IF(S84&lt;Q8,-1000,IF(S84&lt;=Q10,O10*S84+P10,IF(S84&lt;=Q11,O11*S84+P11,IF(S84&lt;=Q12,O12*S84+P12,8000))))</f>
        <v>-1000</v>
      </c>
      <c r="U84" s="9">
        <f>IF(S84&lt;Q13,-1000,IF(S84&lt;=Q15,O15*S84+P15,IF(S84&lt;=Q16,O16*S84+P16,IF(S84&lt;=Q17,O17*S84+P17,8000))))</f>
        <v>-1000</v>
      </c>
      <c r="V84" s="9">
        <f>'Perfos Décollage'!F2</f>
        <v>500</v>
      </c>
      <c r="W84" s="9">
        <f t="shared" si="21"/>
        <v>0</v>
      </c>
      <c r="X84" s="9">
        <f t="shared" si="16"/>
        <v>-4000</v>
      </c>
      <c r="Y84" s="9">
        <f t="shared" si="22"/>
        <v>0</v>
      </c>
      <c r="Z84" s="9">
        <f t="shared" si="17"/>
        <v>-4000</v>
      </c>
      <c r="AB84" s="9">
        <f t="shared" si="28"/>
        <v>182</v>
      </c>
      <c r="AC84" s="9">
        <f t="shared" si="31"/>
        <v>4642.8571452</v>
      </c>
      <c r="AD84" s="9">
        <v>-1000</v>
      </c>
      <c r="AE84" s="9">
        <f>'Perfos Atterissage'!F2</f>
        <v>500</v>
      </c>
      <c r="AF84" s="9">
        <f t="shared" si="29"/>
        <v>0</v>
      </c>
      <c r="AG84" s="9">
        <f t="shared" si="18"/>
        <v>-4000</v>
      </c>
      <c r="AH84" s="9">
        <f t="shared" si="30"/>
        <v>0</v>
      </c>
      <c r="AI84" s="9">
        <f t="shared" si="19"/>
        <v>-4000</v>
      </c>
    </row>
    <row r="85" spans="1:35" ht="15">
      <c r="A85" s="8">
        <f t="shared" si="23"/>
        <v>0.8965999999999982</v>
      </c>
      <c r="B85" s="9">
        <f>'Masse et Centrage'!$G$44</f>
        <v>932</v>
      </c>
      <c r="D85" s="8">
        <f t="shared" si="24"/>
        <v>0.8965999999999982</v>
      </c>
      <c r="E85" s="9">
        <v>-1000</v>
      </c>
      <c r="G85" s="8">
        <f t="shared" si="25"/>
        <v>0.8965999999999982</v>
      </c>
      <c r="H85" s="9">
        <v>-1000</v>
      </c>
      <c r="J85" s="8">
        <f t="shared" si="26"/>
        <v>0.8966</v>
      </c>
      <c r="K85" s="9">
        <f>IF(J85=N2,'Masse et Centrage'!$G$44,-1000)</f>
        <v>-1000</v>
      </c>
      <c r="L85" s="9">
        <f t="shared" si="20"/>
        <v>0</v>
      </c>
      <c r="S85" s="9">
        <f t="shared" si="27"/>
        <v>183</v>
      </c>
      <c r="T85" s="9">
        <f>IF(S85&lt;Q8,-1000,IF(S85&lt;=Q10,O10*S85+P10,IF(S85&lt;=Q11,O11*S85+P11,IF(S85&lt;=Q12,O12*S85+P12,8000))))</f>
        <v>-1000</v>
      </c>
      <c r="U85" s="9">
        <f>IF(S85&lt;Q13,-1000,IF(S85&lt;=Q15,O15*S85+P15,IF(S85&lt;=Q16,O16*S85+P16,IF(S85&lt;=Q17,O17*S85+P17,8000))))</f>
        <v>-1000</v>
      </c>
      <c r="V85" s="9">
        <f>'Perfos Décollage'!F2</f>
        <v>500</v>
      </c>
      <c r="W85" s="9">
        <f t="shared" si="21"/>
        <v>0</v>
      </c>
      <c r="X85" s="9">
        <f t="shared" si="16"/>
        <v>-4000</v>
      </c>
      <c r="Y85" s="9">
        <f t="shared" si="22"/>
        <v>0</v>
      </c>
      <c r="Z85" s="9">
        <f t="shared" si="17"/>
        <v>-4000</v>
      </c>
      <c r="AB85" s="9">
        <f t="shared" si="28"/>
        <v>183</v>
      </c>
      <c r="AC85" s="9">
        <f t="shared" si="31"/>
        <v>4821.4285738</v>
      </c>
      <c r="AD85" s="9">
        <v>-1000</v>
      </c>
      <c r="AE85" s="9">
        <f>'Perfos Atterissage'!F2</f>
        <v>500</v>
      </c>
      <c r="AF85" s="9">
        <f t="shared" si="29"/>
        <v>0</v>
      </c>
      <c r="AG85" s="9">
        <f t="shared" si="18"/>
        <v>-4000</v>
      </c>
      <c r="AH85" s="9">
        <f t="shared" si="30"/>
        <v>0</v>
      </c>
      <c r="AI85" s="9">
        <f t="shared" si="19"/>
        <v>-4000</v>
      </c>
    </row>
    <row r="86" spans="1:35" ht="15">
      <c r="A86" s="8">
        <f t="shared" si="23"/>
        <v>0.8967999999999982</v>
      </c>
      <c r="B86" s="9">
        <f>'Masse et Centrage'!$G$44</f>
        <v>932</v>
      </c>
      <c r="D86" s="8">
        <f t="shared" si="24"/>
        <v>0.8967999999999982</v>
      </c>
      <c r="E86" s="9">
        <v>-1000</v>
      </c>
      <c r="G86" s="8">
        <f t="shared" si="25"/>
        <v>0.8967999999999982</v>
      </c>
      <c r="H86" s="9">
        <v>-1000</v>
      </c>
      <c r="J86" s="8">
        <f t="shared" si="26"/>
        <v>0.8968</v>
      </c>
      <c r="K86" s="9">
        <f>IF(J86=N2,'Masse et Centrage'!$G$44,-1000)</f>
        <v>-1000</v>
      </c>
      <c r="L86" s="9">
        <f t="shared" si="20"/>
        <v>0</v>
      </c>
      <c r="S86" s="9">
        <f t="shared" si="27"/>
        <v>184</v>
      </c>
      <c r="T86" s="9">
        <f>IF(S86&lt;Q8,-1000,IF(S86&lt;=Q10,O10*S86+P10,IF(S86&lt;=Q11,O11*S86+P11,IF(S86&lt;=Q12,O12*S86+P12,8000))))</f>
        <v>-1000</v>
      </c>
      <c r="U86" s="9">
        <f>IF(S86&lt;Q13,-1000,IF(S86&lt;=Q15,O15*S86+P15,IF(S86&lt;=Q16,O16*S86+P16,IF(S86&lt;=Q17,O17*S86+P17,8000))))</f>
        <v>-1000</v>
      </c>
      <c r="V86" s="9">
        <f>'Perfos Décollage'!F2</f>
        <v>500</v>
      </c>
      <c r="W86" s="9">
        <f t="shared" si="21"/>
        <v>0</v>
      </c>
      <c r="X86" s="9">
        <f t="shared" si="16"/>
        <v>-4000</v>
      </c>
      <c r="Y86" s="9">
        <f t="shared" si="22"/>
        <v>0</v>
      </c>
      <c r="Z86" s="9">
        <f t="shared" si="17"/>
        <v>-4000</v>
      </c>
      <c r="AB86" s="9">
        <f t="shared" si="28"/>
        <v>184</v>
      </c>
      <c r="AC86" s="9">
        <v>5000</v>
      </c>
      <c r="AD86" s="9">
        <v>-1000</v>
      </c>
      <c r="AE86" s="9">
        <f>'Perfos Atterissage'!F2</f>
        <v>500</v>
      </c>
      <c r="AF86" s="9">
        <f t="shared" si="29"/>
        <v>0</v>
      </c>
      <c r="AG86" s="9">
        <f t="shared" si="18"/>
        <v>-4000</v>
      </c>
      <c r="AH86" s="9">
        <f t="shared" si="30"/>
        <v>0</v>
      </c>
      <c r="AI86" s="9">
        <f t="shared" si="19"/>
        <v>-4000</v>
      </c>
    </row>
    <row r="87" spans="1:35" ht="15">
      <c r="A87" s="8">
        <f t="shared" si="23"/>
        <v>0.8969999999999981</v>
      </c>
      <c r="B87" s="9">
        <f>'Masse et Centrage'!$G$44</f>
        <v>932</v>
      </c>
      <c r="D87" s="8">
        <f t="shared" si="24"/>
        <v>0.8969999999999981</v>
      </c>
      <c r="E87" s="9">
        <v>-1000</v>
      </c>
      <c r="G87" s="8">
        <f t="shared" si="25"/>
        <v>0.8969999999999981</v>
      </c>
      <c r="H87" s="9">
        <v>-1000</v>
      </c>
      <c r="J87" s="8">
        <f t="shared" si="26"/>
        <v>0.897</v>
      </c>
      <c r="K87" s="9">
        <f>IF(J87=N2,'Masse et Centrage'!$G$44,-1000)</f>
        <v>-1000</v>
      </c>
      <c r="L87" s="9">
        <f t="shared" si="20"/>
        <v>0</v>
      </c>
      <c r="S87" s="9">
        <f t="shared" si="27"/>
        <v>185</v>
      </c>
      <c r="T87" s="9">
        <f>IF(S87&lt;Q8,-1000,IF(S87&lt;=Q10,O10*S87+P10,IF(S87&lt;=Q11,O11*S87+P11,IF(S87&lt;=Q12,O12*S87+P12,8000))))</f>
        <v>-1000</v>
      </c>
      <c r="U87" s="9">
        <f>IF(S87&lt;Q13,-1000,IF(S87&lt;=Q15,O15*S87+P15,IF(S87&lt;=Q16,O16*S87+P16,IF(S87&lt;=Q17,O17*S87+P17,8000))))</f>
        <v>-1000</v>
      </c>
      <c r="V87" s="9">
        <f>'Perfos Décollage'!F2</f>
        <v>500</v>
      </c>
      <c r="W87" s="9">
        <f t="shared" si="21"/>
        <v>0</v>
      </c>
      <c r="X87" s="9">
        <f t="shared" si="16"/>
        <v>-4000</v>
      </c>
      <c r="Y87" s="9">
        <f t="shared" si="22"/>
        <v>0</v>
      </c>
      <c r="Z87" s="9">
        <f t="shared" si="17"/>
        <v>-4000</v>
      </c>
      <c r="AB87" s="9">
        <f t="shared" si="28"/>
        <v>185</v>
      </c>
      <c r="AC87" s="9">
        <f>156.25*AB87-23750</f>
        <v>5156.25</v>
      </c>
      <c r="AD87" s="9">
        <v>-1000</v>
      </c>
      <c r="AE87" s="9">
        <f>'Perfos Atterissage'!F2</f>
        <v>500</v>
      </c>
      <c r="AF87" s="9">
        <f t="shared" si="29"/>
        <v>0</v>
      </c>
      <c r="AG87" s="9">
        <f t="shared" si="18"/>
        <v>-4000</v>
      </c>
      <c r="AH87" s="9">
        <f t="shared" si="30"/>
        <v>0</v>
      </c>
      <c r="AI87" s="9">
        <f t="shared" si="19"/>
        <v>-4000</v>
      </c>
    </row>
    <row r="88" spans="1:35" ht="15">
      <c r="A88" s="8">
        <f t="shared" si="23"/>
        <v>0.8971999999999981</v>
      </c>
      <c r="B88" s="9">
        <f>'Masse et Centrage'!$G$44</f>
        <v>932</v>
      </c>
      <c r="D88" s="8">
        <f t="shared" si="24"/>
        <v>0.8971999999999981</v>
      </c>
      <c r="E88" s="9">
        <v>-1000</v>
      </c>
      <c r="G88" s="8">
        <f t="shared" si="25"/>
        <v>0.8971999999999981</v>
      </c>
      <c r="H88" s="9">
        <v>-1000</v>
      </c>
      <c r="J88" s="8">
        <f t="shared" si="26"/>
        <v>0.8972</v>
      </c>
      <c r="K88" s="9">
        <f>IF(J88=N2,'Masse et Centrage'!$G$44,-1000)</f>
        <v>-1000</v>
      </c>
      <c r="L88" s="9">
        <f t="shared" si="20"/>
        <v>0</v>
      </c>
      <c r="S88" s="9">
        <f t="shared" si="27"/>
        <v>186</v>
      </c>
      <c r="T88" s="9">
        <f>IF(S88&lt;Q8,-1000,IF(S88&lt;=Q10,O10*S88+P10,IF(S88&lt;=Q11,O11*S88+P11,IF(S88&lt;=Q12,O12*S88+P12,8000))))</f>
        <v>-1000</v>
      </c>
      <c r="U88" s="9">
        <f>IF(S88&lt;Q13,-1000,IF(S88&lt;=Q15,O15*S88+P15,IF(S88&lt;=Q16,O16*S88+P16,IF(S88&lt;=Q17,O17*S88+P17,8000))))</f>
        <v>-1000</v>
      </c>
      <c r="V88" s="9">
        <f>'Perfos Décollage'!F2</f>
        <v>500</v>
      </c>
      <c r="W88" s="9">
        <f t="shared" si="21"/>
        <v>0</v>
      </c>
      <c r="X88" s="9">
        <f t="shared" si="16"/>
        <v>-4000</v>
      </c>
      <c r="Y88" s="9">
        <f t="shared" si="22"/>
        <v>0</v>
      </c>
      <c r="Z88" s="9">
        <f t="shared" si="17"/>
        <v>-4000</v>
      </c>
      <c r="AB88" s="9">
        <f t="shared" si="28"/>
        <v>186</v>
      </c>
      <c r="AC88" s="9">
        <f aca="true" t="shared" si="32" ref="AC88:AC101">156.25*AB88-23750</f>
        <v>5312.5</v>
      </c>
      <c r="AD88" s="9">
        <v>-1000</v>
      </c>
      <c r="AE88" s="9">
        <f>'Perfos Atterissage'!F2</f>
        <v>500</v>
      </c>
      <c r="AF88" s="9">
        <f t="shared" si="29"/>
        <v>0</v>
      </c>
      <c r="AG88" s="9">
        <f t="shared" si="18"/>
        <v>-4000</v>
      </c>
      <c r="AH88" s="9">
        <f t="shared" si="30"/>
        <v>0</v>
      </c>
      <c r="AI88" s="9">
        <f t="shared" si="19"/>
        <v>-4000</v>
      </c>
    </row>
    <row r="89" spans="1:35" ht="15">
      <c r="A89" s="8">
        <f t="shared" si="23"/>
        <v>0.8973999999999981</v>
      </c>
      <c r="B89" s="9">
        <f>'Masse et Centrage'!$G$44</f>
        <v>932</v>
      </c>
      <c r="D89" s="8">
        <f t="shared" si="24"/>
        <v>0.8973999999999981</v>
      </c>
      <c r="E89" s="9">
        <v>-1000</v>
      </c>
      <c r="G89" s="8">
        <f t="shared" si="25"/>
        <v>0.8973999999999981</v>
      </c>
      <c r="H89" s="9">
        <v>-1000</v>
      </c>
      <c r="J89" s="8">
        <f t="shared" si="26"/>
        <v>0.8974</v>
      </c>
      <c r="K89" s="9">
        <f>IF(J89=N2,'Masse et Centrage'!$G$44,-1000)</f>
        <v>-1000</v>
      </c>
      <c r="L89" s="9">
        <f t="shared" si="20"/>
        <v>0</v>
      </c>
      <c r="S89" s="9">
        <f t="shared" si="27"/>
        <v>187</v>
      </c>
      <c r="T89" s="9">
        <f>IF(S89&lt;Q8,-1000,IF(S89&lt;=Q10,O10*S89+P10,IF(S89&lt;=Q11,O11*S89+P11,IF(S89&lt;=Q12,O12*S89+P12,8000))))</f>
        <v>-1000</v>
      </c>
      <c r="U89" s="9">
        <f>IF(S89&lt;Q13,-1000,IF(S89&lt;=Q15,O15*S89+P15,IF(S89&lt;=Q16,O16*S89+P16,IF(S89&lt;=Q17,O17*S89+P17,8000))))</f>
        <v>-1000</v>
      </c>
      <c r="V89" s="9">
        <f>'Perfos Décollage'!F2</f>
        <v>500</v>
      </c>
      <c r="W89" s="9">
        <f t="shared" si="21"/>
        <v>0</v>
      </c>
      <c r="X89" s="9">
        <f t="shared" si="16"/>
        <v>-4000</v>
      </c>
      <c r="Y89" s="9">
        <f t="shared" si="22"/>
        <v>0</v>
      </c>
      <c r="Z89" s="9">
        <f t="shared" si="17"/>
        <v>-4000</v>
      </c>
      <c r="AB89" s="9">
        <f t="shared" si="28"/>
        <v>187</v>
      </c>
      <c r="AC89" s="9">
        <f t="shared" si="32"/>
        <v>5468.75</v>
      </c>
      <c r="AD89" s="9">
        <v>-1000</v>
      </c>
      <c r="AE89" s="9">
        <f>'Perfos Atterissage'!F2</f>
        <v>500</v>
      </c>
      <c r="AF89" s="9">
        <f t="shared" si="29"/>
        <v>0</v>
      </c>
      <c r="AG89" s="9">
        <f t="shared" si="18"/>
        <v>-4000</v>
      </c>
      <c r="AH89" s="9">
        <f t="shared" si="30"/>
        <v>0</v>
      </c>
      <c r="AI89" s="9">
        <f t="shared" si="19"/>
        <v>-4000</v>
      </c>
    </row>
    <row r="90" spans="1:35" ht="15">
      <c r="A90" s="8">
        <f t="shared" si="23"/>
        <v>0.8975999999999981</v>
      </c>
      <c r="B90" s="9">
        <f>'Masse et Centrage'!$G$44</f>
        <v>932</v>
      </c>
      <c r="D90" s="8">
        <f t="shared" si="24"/>
        <v>0.8975999999999981</v>
      </c>
      <c r="E90" s="9">
        <v>-1000</v>
      </c>
      <c r="G90" s="8">
        <f t="shared" si="25"/>
        <v>0.8975999999999981</v>
      </c>
      <c r="H90" s="9">
        <v>-1000</v>
      </c>
      <c r="J90" s="8">
        <f t="shared" si="26"/>
        <v>0.8976</v>
      </c>
      <c r="K90" s="9">
        <f>IF(J90=N2,'Masse et Centrage'!$G$44,-1000)</f>
        <v>-1000</v>
      </c>
      <c r="L90" s="9">
        <f t="shared" si="20"/>
        <v>0</v>
      </c>
      <c r="S90" s="9">
        <f t="shared" si="27"/>
        <v>188</v>
      </c>
      <c r="T90" s="9">
        <f>IF(S90&lt;Q8,-1000,IF(S90&lt;=Q10,O10*S90+P10,IF(S90&lt;=Q11,O11*S90+P11,IF(S90&lt;=Q12,O12*S90+P12,8000))))</f>
        <v>-1000</v>
      </c>
      <c r="U90" s="9">
        <f>IF(S90&lt;Q13,-1000,IF(S90&lt;=Q15,O15*S90+P15,IF(S90&lt;=Q16,O16*S90+P16,IF(S90&lt;=Q17,O17*S90+P17,8000))))</f>
        <v>-1000</v>
      </c>
      <c r="V90" s="9">
        <f>'Perfos Décollage'!F2</f>
        <v>500</v>
      </c>
      <c r="W90" s="9">
        <f t="shared" si="21"/>
        <v>0</v>
      </c>
      <c r="X90" s="9">
        <f t="shared" si="16"/>
        <v>-4000</v>
      </c>
      <c r="Y90" s="9">
        <f t="shared" si="22"/>
        <v>0</v>
      </c>
      <c r="Z90" s="9">
        <f t="shared" si="17"/>
        <v>-4000</v>
      </c>
      <c r="AB90" s="9">
        <f t="shared" si="28"/>
        <v>188</v>
      </c>
      <c r="AC90" s="9">
        <f t="shared" si="32"/>
        <v>5625</v>
      </c>
      <c r="AD90" s="9">
        <v>-1000</v>
      </c>
      <c r="AE90" s="9">
        <f>'Perfos Atterissage'!F2</f>
        <v>500</v>
      </c>
      <c r="AF90" s="9">
        <f t="shared" si="29"/>
        <v>0</v>
      </c>
      <c r="AG90" s="9">
        <f t="shared" si="18"/>
        <v>-4000</v>
      </c>
      <c r="AH90" s="9">
        <f t="shared" si="30"/>
        <v>0</v>
      </c>
      <c r="AI90" s="9">
        <f t="shared" si="19"/>
        <v>-4000</v>
      </c>
    </row>
    <row r="91" spans="1:35" ht="15">
      <c r="A91" s="8">
        <f t="shared" si="23"/>
        <v>0.897799999999998</v>
      </c>
      <c r="B91" s="9">
        <f>'Masse et Centrage'!$G$44</f>
        <v>932</v>
      </c>
      <c r="D91" s="8">
        <f t="shared" si="24"/>
        <v>0.897799999999998</v>
      </c>
      <c r="E91" s="9">
        <v>-1000</v>
      </c>
      <c r="G91" s="8">
        <f t="shared" si="25"/>
        <v>0.897799999999998</v>
      </c>
      <c r="H91" s="9">
        <v>-1000</v>
      </c>
      <c r="J91" s="8">
        <f t="shared" si="26"/>
        <v>0.8978</v>
      </c>
      <c r="K91" s="9">
        <f>IF(J91=N2,'Masse et Centrage'!$G$44,-1000)</f>
        <v>-1000</v>
      </c>
      <c r="L91" s="9">
        <f t="shared" si="20"/>
        <v>0</v>
      </c>
      <c r="S91" s="9">
        <f t="shared" si="27"/>
        <v>189</v>
      </c>
      <c r="T91" s="9">
        <f>IF(S91&lt;Q8,-1000,IF(S91&lt;=Q10,O10*S91+P10,IF(S91&lt;=Q11,O11*S91+P11,IF(S91&lt;=Q12,O12*S91+P12,8000))))</f>
        <v>-1000</v>
      </c>
      <c r="U91" s="9">
        <f>IF(S91&lt;Q13,-1000,IF(S91&lt;=Q15,O15*S91+P15,IF(S91&lt;=Q16,O16*S91+P16,IF(S91&lt;=Q17,O17*S91+P17,8000))))</f>
        <v>-1000</v>
      </c>
      <c r="V91" s="9">
        <f>'Perfos Décollage'!F2</f>
        <v>500</v>
      </c>
      <c r="W91" s="9">
        <f t="shared" si="21"/>
        <v>0</v>
      </c>
      <c r="X91" s="9">
        <f t="shared" si="16"/>
        <v>-4000</v>
      </c>
      <c r="Y91" s="9">
        <f t="shared" si="22"/>
        <v>0</v>
      </c>
      <c r="Z91" s="9">
        <f t="shared" si="17"/>
        <v>-4000</v>
      </c>
      <c r="AB91" s="9">
        <f t="shared" si="28"/>
        <v>189</v>
      </c>
      <c r="AC91" s="9">
        <f t="shared" si="32"/>
        <v>5781.25</v>
      </c>
      <c r="AD91" s="9">
        <v>-1000</v>
      </c>
      <c r="AE91" s="9">
        <f>'Perfos Atterissage'!F2</f>
        <v>500</v>
      </c>
      <c r="AF91" s="9">
        <f t="shared" si="29"/>
        <v>0</v>
      </c>
      <c r="AG91" s="9">
        <f t="shared" si="18"/>
        <v>-4000</v>
      </c>
      <c r="AH91" s="9">
        <f t="shared" si="30"/>
        <v>0</v>
      </c>
      <c r="AI91" s="9">
        <f t="shared" si="19"/>
        <v>-4000</v>
      </c>
    </row>
    <row r="92" spans="1:35" ht="15">
      <c r="A92" s="8">
        <f t="shared" si="23"/>
        <v>0.897999999999998</v>
      </c>
      <c r="B92" s="9">
        <f>'Masse et Centrage'!$G$44</f>
        <v>932</v>
      </c>
      <c r="D92" s="8">
        <f t="shared" si="24"/>
        <v>0.897999999999998</v>
      </c>
      <c r="E92" s="9">
        <v>-1000</v>
      </c>
      <c r="G92" s="8">
        <f t="shared" si="25"/>
        <v>0.897999999999998</v>
      </c>
      <c r="H92" s="9">
        <v>-1000</v>
      </c>
      <c r="J92" s="8">
        <f t="shared" si="26"/>
        <v>0.898</v>
      </c>
      <c r="K92" s="9">
        <f>IF(J92=N2,'Masse et Centrage'!$G$44,-1000)</f>
        <v>-1000</v>
      </c>
      <c r="L92" s="9">
        <f t="shared" si="20"/>
        <v>0</v>
      </c>
      <c r="S92" s="9">
        <f t="shared" si="27"/>
        <v>190</v>
      </c>
      <c r="T92" s="9">
        <f>IF(S92&lt;Q8,-1000,IF(S92&lt;=Q10,O10*S92+P10,IF(S92&lt;=Q11,O11*S92+P11,IF(S92&lt;=Q12,O12*S92+P12,8000))))</f>
        <v>-1000</v>
      </c>
      <c r="U92" s="9">
        <f>IF(S92&lt;Q13,-1000,IF(S92&lt;=Q15,O15*S92+P15,IF(S92&lt;=Q16,O16*S92+P16,IF(S92&lt;=Q17,O17*S92+P17,8000))))</f>
        <v>-1000</v>
      </c>
      <c r="V92" s="9">
        <f>'Perfos Décollage'!F2</f>
        <v>500</v>
      </c>
      <c r="W92" s="9">
        <f t="shared" si="21"/>
        <v>0</v>
      </c>
      <c r="X92" s="9">
        <f t="shared" si="16"/>
        <v>-4000</v>
      </c>
      <c r="Y92" s="9">
        <f t="shared" si="22"/>
        <v>0</v>
      </c>
      <c r="Z92" s="9">
        <f t="shared" si="17"/>
        <v>-4000</v>
      </c>
      <c r="AB92" s="9">
        <f t="shared" si="28"/>
        <v>190</v>
      </c>
      <c r="AC92" s="9">
        <f t="shared" si="32"/>
        <v>5937.5</v>
      </c>
      <c r="AD92" s="9">
        <v>-1000</v>
      </c>
      <c r="AE92" s="9">
        <f>'Perfos Atterissage'!F2</f>
        <v>500</v>
      </c>
      <c r="AF92" s="9">
        <f t="shared" si="29"/>
        <v>0</v>
      </c>
      <c r="AG92" s="9">
        <f t="shared" si="18"/>
        <v>-4000</v>
      </c>
      <c r="AH92" s="9">
        <f t="shared" si="30"/>
        <v>0</v>
      </c>
      <c r="AI92" s="9">
        <f t="shared" si="19"/>
        <v>-4000</v>
      </c>
    </row>
    <row r="93" spans="1:35" ht="15">
      <c r="A93" s="8">
        <f t="shared" si="23"/>
        <v>0.898199999999998</v>
      </c>
      <c r="B93" s="9">
        <f>'Masse et Centrage'!$G$44</f>
        <v>932</v>
      </c>
      <c r="D93" s="8">
        <f t="shared" si="24"/>
        <v>0.898199999999998</v>
      </c>
      <c r="E93" s="9">
        <v>-1000</v>
      </c>
      <c r="G93" s="8">
        <f t="shared" si="25"/>
        <v>0.898199999999998</v>
      </c>
      <c r="H93" s="9">
        <v>-1000</v>
      </c>
      <c r="J93" s="8">
        <f t="shared" si="26"/>
        <v>0.8982</v>
      </c>
      <c r="K93" s="9">
        <f>IF(J93=N2,'Masse et Centrage'!$G$44,-1000)</f>
        <v>-1000</v>
      </c>
      <c r="L93" s="9">
        <f t="shared" si="20"/>
        <v>0</v>
      </c>
      <c r="S93" s="9">
        <f t="shared" si="27"/>
        <v>191</v>
      </c>
      <c r="T93" s="9">
        <f>IF(S93&lt;Q8,-1000,IF(S93&lt;=Q10,O10*S93+P10,IF(S93&lt;=Q11,O11*S93+P11,IF(S93&lt;=Q12,O12*S93+P12,8000))))</f>
        <v>-1000</v>
      </c>
      <c r="U93" s="9">
        <f>IF(S93&lt;Q13,-1000,IF(S93&lt;=Q15,O15*S93+P15,IF(S93&lt;=Q16,O16*S93+P16,IF(S93&lt;=Q17,O17*S93+P17,8000))))</f>
        <v>-1000</v>
      </c>
      <c r="V93" s="9">
        <f>'Perfos Décollage'!F2</f>
        <v>500</v>
      </c>
      <c r="W93" s="9">
        <f t="shared" si="21"/>
        <v>0</v>
      </c>
      <c r="X93" s="9">
        <f t="shared" si="16"/>
        <v>-4000</v>
      </c>
      <c r="Y93" s="9">
        <f t="shared" si="22"/>
        <v>0</v>
      </c>
      <c r="Z93" s="9">
        <f t="shared" si="17"/>
        <v>-4000</v>
      </c>
      <c r="AB93" s="9">
        <f t="shared" si="28"/>
        <v>191</v>
      </c>
      <c r="AC93" s="9">
        <f t="shared" si="32"/>
        <v>6093.75</v>
      </c>
      <c r="AD93" s="9">
        <v>-1000</v>
      </c>
      <c r="AE93" s="9">
        <f>'Perfos Atterissage'!F2</f>
        <v>500</v>
      </c>
      <c r="AF93" s="9">
        <f t="shared" si="29"/>
        <v>0</v>
      </c>
      <c r="AG93" s="9">
        <f t="shared" si="18"/>
        <v>-4000</v>
      </c>
      <c r="AH93" s="9">
        <f t="shared" si="30"/>
        <v>0</v>
      </c>
      <c r="AI93" s="9">
        <f t="shared" si="19"/>
        <v>-4000</v>
      </c>
    </row>
    <row r="94" spans="1:35" ht="15">
      <c r="A94" s="8">
        <f t="shared" si="23"/>
        <v>0.898399999999998</v>
      </c>
      <c r="B94" s="9">
        <f>'Masse et Centrage'!$G$44</f>
        <v>932</v>
      </c>
      <c r="D94" s="8">
        <f t="shared" si="24"/>
        <v>0.898399999999998</v>
      </c>
      <c r="E94" s="9">
        <v>-1000</v>
      </c>
      <c r="G94" s="8">
        <f t="shared" si="25"/>
        <v>0.898399999999998</v>
      </c>
      <c r="H94" s="9">
        <v>-1000</v>
      </c>
      <c r="J94" s="8">
        <f t="shared" si="26"/>
        <v>0.8984</v>
      </c>
      <c r="K94" s="9">
        <f>IF(J94=N2,'Masse et Centrage'!$G$44,-1000)</f>
        <v>-1000</v>
      </c>
      <c r="L94" s="9">
        <f t="shared" si="20"/>
        <v>0</v>
      </c>
      <c r="S94" s="9">
        <f t="shared" si="27"/>
        <v>192</v>
      </c>
      <c r="T94" s="9">
        <f>IF(S94&lt;Q8,-1000,IF(S94&lt;=Q10,O10*S94+P10,IF(S94&lt;=Q11,O11*S94+P11,IF(S94&lt;=Q12,O12*S94+P12,8000))))</f>
        <v>-1000</v>
      </c>
      <c r="U94" s="9">
        <f>IF(S94&lt;Q13,-1000,IF(S94&lt;=Q15,O15*S94+P15,IF(S94&lt;=Q16,O16*S94+P16,IF(S94&lt;=Q17,O17*S94+P17,8000))))</f>
        <v>-1000</v>
      </c>
      <c r="V94" s="9">
        <f>'Perfos Décollage'!F2</f>
        <v>500</v>
      </c>
      <c r="W94" s="9">
        <f t="shared" si="21"/>
        <v>0</v>
      </c>
      <c r="X94" s="9">
        <f t="shared" si="16"/>
        <v>-4000</v>
      </c>
      <c r="Y94" s="9">
        <f t="shared" si="22"/>
        <v>0</v>
      </c>
      <c r="Z94" s="9">
        <f t="shared" si="17"/>
        <v>-4000</v>
      </c>
      <c r="AB94" s="9">
        <f t="shared" si="28"/>
        <v>192</v>
      </c>
      <c r="AC94" s="9">
        <f t="shared" si="32"/>
        <v>6250</v>
      </c>
      <c r="AD94" s="9">
        <v>-1000</v>
      </c>
      <c r="AE94" s="9">
        <f>'Perfos Atterissage'!F2</f>
        <v>500</v>
      </c>
      <c r="AF94" s="9">
        <f t="shared" si="29"/>
        <v>0</v>
      </c>
      <c r="AG94" s="9">
        <f t="shared" si="18"/>
        <v>-4000</v>
      </c>
      <c r="AH94" s="9">
        <f t="shared" si="30"/>
        <v>0</v>
      </c>
      <c r="AI94" s="9">
        <f t="shared" si="19"/>
        <v>-4000</v>
      </c>
    </row>
    <row r="95" spans="1:35" ht="15">
      <c r="A95" s="8">
        <f t="shared" si="23"/>
        <v>0.898599999999998</v>
      </c>
      <c r="B95" s="9">
        <f>'Masse et Centrage'!$G$44</f>
        <v>932</v>
      </c>
      <c r="D95" s="8">
        <f t="shared" si="24"/>
        <v>0.898599999999998</v>
      </c>
      <c r="E95" s="9">
        <v>-1000</v>
      </c>
      <c r="G95" s="8">
        <f t="shared" si="25"/>
        <v>0.898599999999998</v>
      </c>
      <c r="H95" s="9">
        <v>-1000</v>
      </c>
      <c r="J95" s="8">
        <f t="shared" si="26"/>
        <v>0.8986</v>
      </c>
      <c r="K95" s="9">
        <f>IF(J95=N2,'Masse et Centrage'!$G$44,-1000)</f>
        <v>-1000</v>
      </c>
      <c r="L95" s="9">
        <f t="shared" si="20"/>
        <v>0</v>
      </c>
      <c r="S95" s="9">
        <f t="shared" si="27"/>
        <v>193</v>
      </c>
      <c r="T95" s="9">
        <f>IF(S95&lt;Q8,-1000,IF(S95&lt;=Q10,O10*S95+P10,IF(S95&lt;=Q11,O11*S95+P11,IF(S95&lt;=Q12,O12*S95+P12,8000))))</f>
        <v>-1000</v>
      </c>
      <c r="U95" s="9">
        <f>IF(S95&lt;Q13,-1000,IF(S95&lt;=Q15,O15*S95+P15,IF(S95&lt;=Q16,O16*S95+P16,IF(S95&lt;=Q17,O17*S95+P17,8000))))</f>
        <v>-1000</v>
      </c>
      <c r="V95" s="9">
        <f>'Perfos Décollage'!F2</f>
        <v>500</v>
      </c>
      <c r="W95" s="9">
        <f t="shared" si="21"/>
        <v>0</v>
      </c>
      <c r="X95" s="9">
        <f t="shared" si="16"/>
        <v>-4000</v>
      </c>
      <c r="Y95" s="9">
        <f t="shared" si="22"/>
        <v>0</v>
      </c>
      <c r="Z95" s="9">
        <f t="shared" si="17"/>
        <v>-4000</v>
      </c>
      <c r="AB95" s="9">
        <f t="shared" si="28"/>
        <v>193</v>
      </c>
      <c r="AC95" s="9">
        <f t="shared" si="32"/>
        <v>6406.25</v>
      </c>
      <c r="AD95" s="9">
        <v>-1000</v>
      </c>
      <c r="AE95" s="9">
        <f>'Perfos Atterissage'!F2</f>
        <v>500</v>
      </c>
      <c r="AF95" s="9">
        <f t="shared" si="29"/>
        <v>0</v>
      </c>
      <c r="AG95" s="9">
        <f t="shared" si="18"/>
        <v>-4000</v>
      </c>
      <c r="AH95" s="9">
        <f t="shared" si="30"/>
        <v>0</v>
      </c>
      <c r="AI95" s="9">
        <f t="shared" si="19"/>
        <v>-4000</v>
      </c>
    </row>
    <row r="96" spans="1:35" ht="15">
      <c r="A96" s="8">
        <f t="shared" si="23"/>
        <v>0.8987999999999979</v>
      </c>
      <c r="B96" s="9">
        <f>'Masse et Centrage'!$G$44</f>
        <v>932</v>
      </c>
      <c r="D96" s="8">
        <f t="shared" si="24"/>
        <v>0.8987999999999979</v>
      </c>
      <c r="E96" s="9">
        <v>-1000</v>
      </c>
      <c r="G96" s="8">
        <f t="shared" si="25"/>
        <v>0.8987999999999979</v>
      </c>
      <c r="H96" s="9">
        <v>-1000</v>
      </c>
      <c r="J96" s="8">
        <f t="shared" si="26"/>
        <v>0.8988</v>
      </c>
      <c r="K96" s="9">
        <f>IF(J96=N2,'Masse et Centrage'!$G$44,-1000)</f>
        <v>-1000</v>
      </c>
      <c r="L96" s="9">
        <f t="shared" si="20"/>
        <v>0</v>
      </c>
      <c r="S96" s="9">
        <f t="shared" si="27"/>
        <v>194</v>
      </c>
      <c r="T96" s="9">
        <f>IF(S96&lt;Q8,-1000,IF(S96&lt;=Q10,O10*S96+P10,IF(S96&lt;=Q11,O11*S96+P11,IF(S96&lt;=Q12,O12*S96+P12,8000))))</f>
        <v>-1000</v>
      </c>
      <c r="U96" s="9">
        <f>IF(S96&lt;Q13,-1000,IF(S96&lt;=Q15,O15*S96+P15,IF(S96&lt;=Q16,O16*S96+P16,IF(S96&lt;=Q17,O17*S96+P17,8000))))</f>
        <v>-1000</v>
      </c>
      <c r="V96" s="9">
        <f>'Perfos Décollage'!F2</f>
        <v>500</v>
      </c>
      <c r="W96" s="9">
        <f t="shared" si="21"/>
        <v>0</v>
      </c>
      <c r="X96" s="9">
        <f t="shared" si="16"/>
        <v>-4000</v>
      </c>
      <c r="Y96" s="9">
        <f t="shared" si="22"/>
        <v>0</v>
      </c>
      <c r="Z96" s="9">
        <f t="shared" si="17"/>
        <v>-4000</v>
      </c>
      <c r="AB96" s="9">
        <f t="shared" si="28"/>
        <v>194</v>
      </c>
      <c r="AC96" s="9">
        <f t="shared" si="32"/>
        <v>6562.5</v>
      </c>
      <c r="AD96" s="9">
        <v>-1000</v>
      </c>
      <c r="AE96" s="9">
        <f>'Perfos Atterissage'!F2</f>
        <v>500</v>
      </c>
      <c r="AF96" s="9">
        <f t="shared" si="29"/>
        <v>0</v>
      </c>
      <c r="AG96" s="9">
        <f t="shared" si="18"/>
        <v>-4000</v>
      </c>
      <c r="AH96" s="9">
        <f t="shared" si="30"/>
        <v>0</v>
      </c>
      <c r="AI96" s="9">
        <f t="shared" si="19"/>
        <v>-4000</v>
      </c>
    </row>
    <row r="97" spans="1:35" ht="15">
      <c r="A97" s="8">
        <f t="shared" si="23"/>
        <v>0.8989999999999979</v>
      </c>
      <c r="B97" s="9">
        <f>'Masse et Centrage'!$G$44</f>
        <v>932</v>
      </c>
      <c r="D97" s="8">
        <f t="shared" si="24"/>
        <v>0.8989999999999979</v>
      </c>
      <c r="E97" s="9">
        <v>-1000</v>
      </c>
      <c r="G97" s="8">
        <f t="shared" si="25"/>
        <v>0.8989999999999979</v>
      </c>
      <c r="H97" s="9">
        <v>-1000</v>
      </c>
      <c r="J97" s="8">
        <f t="shared" si="26"/>
        <v>0.899</v>
      </c>
      <c r="K97" s="9">
        <f>IF(J97=N2,'Masse et Centrage'!$G$44,-1000)</f>
        <v>-1000</v>
      </c>
      <c r="L97" s="9">
        <f t="shared" si="20"/>
        <v>0</v>
      </c>
      <c r="S97" s="9">
        <f t="shared" si="27"/>
        <v>195</v>
      </c>
      <c r="T97" s="9">
        <f>IF(S97&lt;Q8,-1000,IF(S97&lt;=Q10,O10*S97+P10,IF(S97&lt;=Q11,O11*S97+P11,IF(S97&lt;=Q12,O12*S97+P12,8000))))</f>
        <v>-1000</v>
      </c>
      <c r="U97" s="9">
        <f>IF(S97&lt;Q13,-1000,IF(S97&lt;=Q15,O15*S97+P15,IF(S97&lt;=Q16,O16*S97+P16,IF(S97&lt;=Q17,O17*S97+P17,8000))))</f>
        <v>-1000</v>
      </c>
      <c r="V97" s="9">
        <f>'Perfos Décollage'!F2</f>
        <v>500</v>
      </c>
      <c r="W97" s="9">
        <f t="shared" si="21"/>
        <v>0</v>
      </c>
      <c r="X97" s="9">
        <f t="shared" si="16"/>
        <v>-4000</v>
      </c>
      <c r="Y97" s="9">
        <f t="shared" si="22"/>
        <v>0</v>
      </c>
      <c r="Z97" s="9">
        <f t="shared" si="17"/>
        <v>-4000</v>
      </c>
      <c r="AB97" s="9">
        <f t="shared" si="28"/>
        <v>195</v>
      </c>
      <c r="AC97" s="9">
        <f t="shared" si="32"/>
        <v>6718.75</v>
      </c>
      <c r="AD97" s="9">
        <v>-1000</v>
      </c>
      <c r="AE97" s="9">
        <f>'Perfos Atterissage'!F2</f>
        <v>500</v>
      </c>
      <c r="AF97" s="9">
        <f t="shared" si="29"/>
        <v>0</v>
      </c>
      <c r="AG97" s="9">
        <f t="shared" si="18"/>
        <v>-4000</v>
      </c>
      <c r="AH97" s="9">
        <f t="shared" si="30"/>
        <v>0</v>
      </c>
      <c r="AI97" s="9">
        <f t="shared" si="19"/>
        <v>-4000</v>
      </c>
    </row>
    <row r="98" spans="1:35" ht="15">
      <c r="A98" s="8">
        <f t="shared" si="23"/>
        <v>0.8991999999999979</v>
      </c>
      <c r="B98" s="9">
        <f>'Masse et Centrage'!$G$44</f>
        <v>932</v>
      </c>
      <c r="D98" s="8">
        <f t="shared" si="24"/>
        <v>0.8991999999999979</v>
      </c>
      <c r="E98" s="9">
        <v>-1000</v>
      </c>
      <c r="G98" s="8">
        <f t="shared" si="25"/>
        <v>0.8991999999999979</v>
      </c>
      <c r="H98" s="9">
        <v>-1000</v>
      </c>
      <c r="J98" s="8">
        <f t="shared" si="26"/>
        <v>0.8992</v>
      </c>
      <c r="K98" s="9">
        <f>IF(J98=N2,'Masse et Centrage'!$G$44,-1000)</f>
        <v>-1000</v>
      </c>
      <c r="L98" s="9">
        <f t="shared" si="20"/>
        <v>0</v>
      </c>
      <c r="S98" s="9">
        <f t="shared" si="27"/>
        <v>196</v>
      </c>
      <c r="T98" s="9">
        <f>IF(S98&lt;Q8,-1000,IF(S98&lt;=Q10,O10*S98+P10,IF(S98&lt;=Q11,O11*S98+P11,IF(S98&lt;=Q12,O12*S98+P12,8000))))</f>
        <v>-1000</v>
      </c>
      <c r="U98" s="9">
        <f>IF(S98&lt;Q13,-1000,IF(S98&lt;=Q15,O15*S98+P15,IF(S98&lt;=Q16,O16*S98+P16,IF(S98&lt;=Q17,O17*S98+P17,8000))))</f>
        <v>-1000</v>
      </c>
      <c r="V98" s="9">
        <f>'Perfos Décollage'!F2</f>
        <v>500</v>
      </c>
      <c r="W98" s="9">
        <f t="shared" si="21"/>
        <v>0</v>
      </c>
      <c r="X98" s="9">
        <f t="shared" si="16"/>
        <v>-4000</v>
      </c>
      <c r="Y98" s="9">
        <f t="shared" si="22"/>
        <v>0</v>
      </c>
      <c r="Z98" s="9">
        <f t="shared" si="17"/>
        <v>-4000</v>
      </c>
      <c r="AB98" s="9">
        <f t="shared" si="28"/>
        <v>196</v>
      </c>
      <c r="AC98" s="9">
        <f t="shared" si="32"/>
        <v>6875</v>
      </c>
      <c r="AD98" s="9">
        <v>-1000</v>
      </c>
      <c r="AE98" s="9">
        <f>'Perfos Atterissage'!F2</f>
        <v>500</v>
      </c>
      <c r="AF98" s="9">
        <f t="shared" si="29"/>
        <v>0</v>
      </c>
      <c r="AG98" s="9">
        <f t="shared" si="18"/>
        <v>-4000</v>
      </c>
      <c r="AH98" s="9">
        <f t="shared" si="30"/>
        <v>0</v>
      </c>
      <c r="AI98" s="9">
        <f t="shared" si="19"/>
        <v>-4000</v>
      </c>
    </row>
    <row r="99" spans="1:35" ht="15">
      <c r="A99" s="8">
        <f t="shared" si="23"/>
        <v>0.8993999999999979</v>
      </c>
      <c r="B99" s="9">
        <f>'Masse et Centrage'!$G$44</f>
        <v>932</v>
      </c>
      <c r="D99" s="8">
        <f t="shared" si="24"/>
        <v>0.8993999999999979</v>
      </c>
      <c r="E99" s="9">
        <v>-1000</v>
      </c>
      <c r="G99" s="8">
        <f t="shared" si="25"/>
        <v>0.8993999999999979</v>
      </c>
      <c r="H99" s="9">
        <v>-1000</v>
      </c>
      <c r="J99" s="8">
        <f t="shared" si="26"/>
        <v>0.8994</v>
      </c>
      <c r="K99" s="9">
        <f>IF(J99=N2,'Masse et Centrage'!$G$44,-1000)</f>
        <v>-1000</v>
      </c>
      <c r="L99" s="9">
        <f t="shared" si="20"/>
        <v>0</v>
      </c>
      <c r="S99" s="9">
        <f t="shared" si="27"/>
        <v>197</v>
      </c>
      <c r="T99" s="9">
        <f>IF(S99&lt;Q8,-1000,IF(S99&lt;=Q10,O10*S99+P10,IF(S99&lt;=Q11,O11*S99+P11,IF(S99&lt;=Q12,O12*S99+P12,8000))))</f>
        <v>-1000</v>
      </c>
      <c r="U99" s="9">
        <f>IF(S99&lt;Q13,-1000,IF(S99&lt;=Q15,O15*S99+P15,IF(S99&lt;=Q16,O16*S99+P16,IF(S99&lt;=Q17,O17*S99+P17,8000))))</f>
        <v>-1000</v>
      </c>
      <c r="V99" s="9">
        <f>'Perfos Décollage'!F2</f>
        <v>500</v>
      </c>
      <c r="W99" s="9">
        <f t="shared" si="21"/>
        <v>0</v>
      </c>
      <c r="X99" s="9">
        <f t="shared" si="16"/>
        <v>-4000</v>
      </c>
      <c r="Y99" s="9">
        <f t="shared" si="22"/>
        <v>0</v>
      </c>
      <c r="Z99" s="9">
        <f t="shared" si="17"/>
        <v>-4000</v>
      </c>
      <c r="AB99" s="9">
        <f t="shared" si="28"/>
        <v>197</v>
      </c>
      <c r="AC99" s="9">
        <f t="shared" si="32"/>
        <v>7031.25</v>
      </c>
      <c r="AD99" s="9">
        <v>-1000</v>
      </c>
      <c r="AE99" s="9">
        <f>'Perfos Atterissage'!F2</f>
        <v>500</v>
      </c>
      <c r="AF99" s="9">
        <f t="shared" si="29"/>
        <v>0</v>
      </c>
      <c r="AG99" s="9">
        <f t="shared" si="18"/>
        <v>-4000</v>
      </c>
      <c r="AH99" s="9">
        <f t="shared" si="30"/>
        <v>0</v>
      </c>
      <c r="AI99" s="9">
        <f t="shared" si="19"/>
        <v>-4000</v>
      </c>
    </row>
    <row r="100" spans="1:35" ht="15">
      <c r="A100" s="8">
        <f t="shared" si="23"/>
        <v>0.8995999999999978</v>
      </c>
      <c r="B100" s="9">
        <f>'Masse et Centrage'!$G$44</f>
        <v>932</v>
      </c>
      <c r="D100" s="8">
        <f t="shared" si="24"/>
        <v>0.8995999999999978</v>
      </c>
      <c r="E100" s="9">
        <v>-1000</v>
      </c>
      <c r="G100" s="8">
        <f t="shared" si="25"/>
        <v>0.8995999999999978</v>
      </c>
      <c r="H100" s="9">
        <v>-1000</v>
      </c>
      <c r="J100" s="8">
        <f t="shared" si="26"/>
        <v>0.8996</v>
      </c>
      <c r="K100" s="9">
        <f>IF(J100=N2,'Masse et Centrage'!$G$44,-1000)</f>
        <v>-1000</v>
      </c>
      <c r="L100" s="9">
        <f t="shared" si="20"/>
        <v>0</v>
      </c>
      <c r="S100" s="9">
        <f t="shared" si="27"/>
        <v>198</v>
      </c>
      <c r="T100" s="9">
        <f>IF(S100&lt;Q8,-1000,IF(S100&lt;=Q10,O10*S100+P10,IF(S100&lt;=Q11,O11*S100+P11,IF(S100&lt;=Q12,O12*S100+P12,8000))))</f>
        <v>-1000</v>
      </c>
      <c r="U100" s="9">
        <f>IF(S100&lt;Q13,-1000,IF(S100&lt;=Q15,O15*S100+P15,IF(S100&lt;=Q16,O16*S100+P16,IF(S100&lt;=Q17,O17*S100+P17,8000))))</f>
        <v>-1000</v>
      </c>
      <c r="V100" s="9">
        <f>'Perfos Décollage'!F2</f>
        <v>500</v>
      </c>
      <c r="W100" s="9">
        <f t="shared" si="21"/>
        <v>0</v>
      </c>
      <c r="X100" s="9">
        <f t="shared" si="16"/>
        <v>-4000</v>
      </c>
      <c r="Y100" s="9">
        <f t="shared" si="22"/>
        <v>0</v>
      </c>
      <c r="Z100" s="9">
        <f t="shared" si="17"/>
        <v>-4000</v>
      </c>
      <c r="AB100" s="9">
        <f t="shared" si="28"/>
        <v>198</v>
      </c>
      <c r="AC100" s="9">
        <f t="shared" si="32"/>
        <v>7187.5</v>
      </c>
      <c r="AD100" s="9">
        <v>-1000</v>
      </c>
      <c r="AE100" s="9">
        <f>'Perfos Atterissage'!F2</f>
        <v>500</v>
      </c>
      <c r="AF100" s="9">
        <f t="shared" si="29"/>
        <v>0</v>
      </c>
      <c r="AG100" s="9">
        <f t="shared" si="18"/>
        <v>-4000</v>
      </c>
      <c r="AH100" s="9">
        <f t="shared" si="30"/>
        <v>0</v>
      </c>
      <c r="AI100" s="9">
        <f t="shared" si="19"/>
        <v>-4000</v>
      </c>
    </row>
    <row r="101" spans="1:35" ht="15">
      <c r="A101" s="8">
        <f t="shared" si="23"/>
        <v>0.8997999999999978</v>
      </c>
      <c r="B101" s="9">
        <f>'Masse et Centrage'!$G$44</f>
        <v>932</v>
      </c>
      <c r="D101" s="8">
        <f t="shared" si="24"/>
        <v>0.8997999999999978</v>
      </c>
      <c r="E101" s="9">
        <v>0</v>
      </c>
      <c r="G101" s="8">
        <f t="shared" si="25"/>
        <v>0.8997999999999978</v>
      </c>
      <c r="H101" s="9">
        <v>-1000</v>
      </c>
      <c r="J101" s="8">
        <f t="shared" si="26"/>
        <v>0.8998</v>
      </c>
      <c r="K101" s="9">
        <f>IF(J101=N2,'Masse et Centrage'!$G$44,-1000)</f>
        <v>-1000</v>
      </c>
      <c r="L101" s="9">
        <f t="shared" si="20"/>
        <v>0</v>
      </c>
      <c r="S101" s="9">
        <f t="shared" si="27"/>
        <v>199</v>
      </c>
      <c r="T101" s="9">
        <f>IF(S101&lt;Q8,-1000,IF(S101&lt;=Q10,O10*S101+P10,IF(S101&lt;=Q11,O11*S101+P11,IF(S101&lt;=Q12,O12*S101+P12,8000))))</f>
        <v>-1000</v>
      </c>
      <c r="U101" s="9">
        <f>IF(S101&lt;Q13,-1000,IF(S101&lt;=Q15,O15*S101+P15,IF(S101&lt;=Q16,O16*S101+P16,IF(S101&lt;=Q17,O17*S101+P17,8000))))</f>
        <v>-1000</v>
      </c>
      <c r="V101" s="9">
        <f>'Perfos Décollage'!F2</f>
        <v>500</v>
      </c>
      <c r="W101" s="9">
        <f t="shared" si="21"/>
        <v>0</v>
      </c>
      <c r="X101" s="9">
        <f t="shared" si="16"/>
        <v>-4000</v>
      </c>
      <c r="Y101" s="9">
        <f t="shared" si="22"/>
        <v>0</v>
      </c>
      <c r="Z101" s="9">
        <f t="shared" si="17"/>
        <v>-4000</v>
      </c>
      <c r="AB101" s="9">
        <f t="shared" si="28"/>
        <v>199</v>
      </c>
      <c r="AC101" s="9">
        <f t="shared" si="32"/>
        <v>7343.75</v>
      </c>
      <c r="AD101" s="9">
        <v>-1000</v>
      </c>
      <c r="AE101" s="9">
        <f>'Perfos Atterissage'!F2</f>
        <v>500</v>
      </c>
      <c r="AF101" s="9">
        <f t="shared" si="29"/>
        <v>0</v>
      </c>
      <c r="AG101" s="9">
        <f t="shared" si="18"/>
        <v>-4000</v>
      </c>
      <c r="AH101" s="9">
        <f t="shared" si="30"/>
        <v>0</v>
      </c>
      <c r="AI101" s="9">
        <f t="shared" si="19"/>
        <v>-4000</v>
      </c>
    </row>
    <row r="102" spans="1:35" ht="15">
      <c r="A102" s="8">
        <f t="shared" si="23"/>
        <v>0.8999999999999978</v>
      </c>
      <c r="B102" s="9">
        <f>'Masse et Centrage'!$G$44</f>
        <v>932</v>
      </c>
      <c r="D102" s="8">
        <f t="shared" si="24"/>
        <v>0.8999999999999978</v>
      </c>
      <c r="E102" s="9">
        <f>1662.5*D102-586.25</f>
        <v>909.9999999999964</v>
      </c>
      <c r="G102" s="8">
        <f t="shared" si="25"/>
        <v>0.8999999999999978</v>
      </c>
      <c r="H102" s="9">
        <v>-1000</v>
      </c>
      <c r="J102" s="8">
        <f t="shared" si="26"/>
        <v>0.9</v>
      </c>
      <c r="K102" s="9">
        <f>IF(J102=N2,'Masse et Centrage'!$G$44,-1000)</f>
        <v>-1000</v>
      </c>
      <c r="L102" s="9">
        <f t="shared" si="20"/>
        <v>0</v>
      </c>
      <c r="S102" s="9">
        <f t="shared" si="27"/>
        <v>200</v>
      </c>
      <c r="T102" s="9">
        <f>IF(S102&lt;Q8,-1000,IF(S102&lt;=Q10,O10*S102+P10,IF(S102&lt;=Q11,O11*S102+P11,IF(S102&lt;=Q12,O12*S102+P12,8000))))</f>
        <v>-1000</v>
      </c>
      <c r="U102" s="9">
        <f>IF(S102&lt;Q13,-1000,IF(S102&lt;=Q15,O15*S102+P15,IF(S102&lt;=Q16,O16*S102+P16,IF(S102&lt;=Q17,O17*S102+P17,8000))))</f>
        <v>-1000</v>
      </c>
      <c r="V102" s="9">
        <f>'Perfos Décollage'!F2</f>
        <v>500</v>
      </c>
      <c r="W102" s="9">
        <f t="shared" si="21"/>
        <v>0</v>
      </c>
      <c r="X102" s="9">
        <f t="shared" si="16"/>
        <v>-4000</v>
      </c>
      <c r="Y102" s="9">
        <f t="shared" si="22"/>
        <v>0</v>
      </c>
      <c r="Z102" s="9">
        <f t="shared" si="17"/>
        <v>-4000</v>
      </c>
      <c r="AB102" s="9">
        <f t="shared" si="28"/>
        <v>200</v>
      </c>
      <c r="AC102" s="9">
        <v>7500</v>
      </c>
      <c r="AD102" s="9">
        <v>-1000</v>
      </c>
      <c r="AE102" s="9">
        <f>'Perfos Atterissage'!F2</f>
        <v>500</v>
      </c>
      <c r="AF102" s="9">
        <f t="shared" si="29"/>
        <v>0</v>
      </c>
      <c r="AG102" s="9">
        <f t="shared" si="18"/>
        <v>-4000</v>
      </c>
      <c r="AH102" s="9">
        <f t="shared" si="30"/>
        <v>0</v>
      </c>
      <c r="AI102" s="9">
        <f t="shared" si="19"/>
        <v>-4000</v>
      </c>
    </row>
    <row r="103" spans="1:35" ht="15">
      <c r="A103" s="8">
        <f t="shared" si="23"/>
        <v>0.9001999999999978</v>
      </c>
      <c r="B103" s="9">
        <f>'Masse et Centrage'!$G$44</f>
        <v>932</v>
      </c>
      <c r="D103" s="8">
        <f t="shared" si="24"/>
        <v>0.9001999999999978</v>
      </c>
      <c r="E103" s="9">
        <f aca="true" t="shared" si="33" ref="E103:E166">1662.5*D103-586.25</f>
        <v>910.3324999999963</v>
      </c>
      <c r="G103" s="8">
        <f t="shared" si="25"/>
        <v>0.9001999999999978</v>
      </c>
      <c r="H103" s="9">
        <v>-1000</v>
      </c>
      <c r="J103" s="8">
        <f t="shared" si="26"/>
        <v>0.9002</v>
      </c>
      <c r="K103" s="9">
        <f>IF(J103=N2,'Masse et Centrage'!$G$44,-1000)</f>
        <v>-1000</v>
      </c>
      <c r="L103" s="9">
        <f t="shared" si="20"/>
        <v>0</v>
      </c>
      <c r="S103" s="9">
        <f t="shared" si="27"/>
        <v>201</v>
      </c>
      <c r="T103" s="9">
        <f>IF(S103&lt;Q8,-1000,IF(S103&lt;=Q10,O10*S103+P10,IF(S103&lt;=Q11,O11*S103+P11,IF(S103&lt;=Q12,O12*S103+P12,8000))))</f>
        <v>-12.950065635997817</v>
      </c>
      <c r="U103" s="9">
        <f>IF(S103&lt;Q13,-1000,IF(S103&lt;=Q15,O15*S103+P15,IF(S103&lt;=Q16,O16*S103+P16,IF(S103&lt;=Q17,O17*S103+P17,8000))))</f>
        <v>-1000</v>
      </c>
      <c r="V103" s="9">
        <f>'Perfos Décollage'!F2</f>
        <v>500</v>
      </c>
      <c r="W103" s="9">
        <f t="shared" si="21"/>
        <v>0</v>
      </c>
      <c r="X103" s="9">
        <f t="shared" si="16"/>
        <v>-4000</v>
      </c>
      <c r="Y103" s="9">
        <f t="shared" si="22"/>
        <v>0</v>
      </c>
      <c r="Z103" s="9">
        <f t="shared" si="17"/>
        <v>-4000</v>
      </c>
      <c r="AB103" s="9">
        <f t="shared" si="28"/>
        <v>201</v>
      </c>
      <c r="AC103" s="9"/>
      <c r="AD103" s="9">
        <v>-1000</v>
      </c>
      <c r="AE103" s="9">
        <f>'Perfos Atterissage'!F2</f>
        <v>500</v>
      </c>
      <c r="AF103" s="9">
        <f t="shared" si="29"/>
        <v>0</v>
      </c>
      <c r="AG103" s="9">
        <f t="shared" si="18"/>
        <v>-4000</v>
      </c>
      <c r="AH103" s="9">
        <f t="shared" si="30"/>
        <v>0</v>
      </c>
      <c r="AI103" s="9">
        <f t="shared" si="19"/>
        <v>-4000</v>
      </c>
    </row>
    <row r="104" spans="1:35" ht="15">
      <c r="A104" s="8">
        <f t="shared" si="23"/>
        <v>0.9003999999999978</v>
      </c>
      <c r="B104" s="9">
        <f>'Masse et Centrage'!$G$44</f>
        <v>932</v>
      </c>
      <c r="D104" s="8">
        <f t="shared" si="24"/>
        <v>0.9003999999999978</v>
      </c>
      <c r="E104" s="9">
        <f t="shared" si="33"/>
        <v>910.6649999999963</v>
      </c>
      <c r="G104" s="8">
        <f t="shared" si="25"/>
        <v>0.9003999999999978</v>
      </c>
      <c r="H104" s="9">
        <v>-1000</v>
      </c>
      <c r="J104" s="8">
        <f t="shared" si="26"/>
        <v>0.9004</v>
      </c>
      <c r="K104" s="9">
        <f>IF(J104=N2,'Masse et Centrage'!$G$44,-1000)</f>
        <v>-1000</v>
      </c>
      <c r="L104" s="9">
        <f t="shared" si="20"/>
        <v>0</v>
      </c>
      <c r="S104" s="9">
        <f t="shared" si="27"/>
        <v>202</v>
      </c>
      <c r="T104" s="9">
        <f>IF(S104&lt;Q8,-1000,IF(S104&lt;=Q10,O10*S104+P10,IF(S104&lt;=Q11,O11*S104+P11,IF(S104&lt;=Q12,O12*S104+P12,8000))))</f>
        <v>49.857496896001976</v>
      </c>
      <c r="U104" s="9">
        <f>IF(S104&lt;Q13,-1000,IF(S104&lt;=Q15,O15*S104+P15,IF(S104&lt;=Q16,O16*S104+P16,IF(S104&lt;=Q17,O17*S104+P17,8000))))</f>
        <v>-1000</v>
      </c>
      <c r="V104" s="9">
        <f>'Perfos Décollage'!F2</f>
        <v>500</v>
      </c>
      <c r="W104" s="9">
        <f t="shared" si="21"/>
        <v>0</v>
      </c>
      <c r="X104" s="9">
        <f t="shared" si="16"/>
        <v>-4000</v>
      </c>
      <c r="Y104" s="9">
        <f t="shared" si="22"/>
        <v>0</v>
      </c>
      <c r="Z104" s="9">
        <f t="shared" si="17"/>
        <v>-4000</v>
      </c>
      <c r="AB104" s="9">
        <f t="shared" si="28"/>
        <v>202</v>
      </c>
      <c r="AC104" s="9"/>
      <c r="AD104" s="9">
        <v>-1000</v>
      </c>
      <c r="AE104" s="9">
        <f>'Perfos Atterissage'!F2</f>
        <v>500</v>
      </c>
      <c r="AF104" s="9">
        <f t="shared" si="29"/>
        <v>0</v>
      </c>
      <c r="AG104" s="9">
        <f t="shared" si="18"/>
        <v>-4000</v>
      </c>
      <c r="AH104" s="9">
        <f t="shared" si="30"/>
        <v>0</v>
      </c>
      <c r="AI104" s="9">
        <f t="shared" si="19"/>
        <v>-4000</v>
      </c>
    </row>
    <row r="105" spans="1:35" ht="15">
      <c r="A105" s="8">
        <f t="shared" si="23"/>
        <v>0.9005999999999977</v>
      </c>
      <c r="B105" s="9">
        <f>'Masse et Centrage'!$G$44</f>
        <v>932</v>
      </c>
      <c r="D105" s="8">
        <f t="shared" si="24"/>
        <v>0.9005999999999977</v>
      </c>
      <c r="E105" s="9">
        <f t="shared" si="33"/>
        <v>910.9974999999963</v>
      </c>
      <c r="G105" s="8">
        <f t="shared" si="25"/>
        <v>0.9005999999999977</v>
      </c>
      <c r="H105" s="9">
        <v>-1000</v>
      </c>
      <c r="J105" s="8">
        <f t="shared" si="26"/>
        <v>0.9006</v>
      </c>
      <c r="K105" s="9">
        <f>IF(J105=N2,'Masse et Centrage'!$G$44,-1000)</f>
        <v>-1000</v>
      </c>
      <c r="L105" s="9">
        <f t="shared" si="20"/>
        <v>0</v>
      </c>
      <c r="S105" s="9">
        <f t="shared" si="27"/>
        <v>203</v>
      </c>
      <c r="T105" s="9">
        <f>IF(S105&lt;Q8,-1000,IF(S105&lt;=Q10,O10*S105+P10,IF(S105&lt;=Q11,O11*S105+P11,IF(S105&lt;=Q12,O12*S105+P12,8000))))</f>
        <v>112.66505942800177</v>
      </c>
      <c r="U105" s="9">
        <f>IF(S105&lt;Q13,-1000,IF(S105&lt;=Q15,O15*S105+P15,IF(S105&lt;=Q16,O16*S105+P16,IF(S105&lt;=Q17,O17*S105+P17,8000))))</f>
        <v>-1000</v>
      </c>
      <c r="V105" s="9">
        <f>'Perfos Décollage'!F2</f>
        <v>500</v>
      </c>
      <c r="W105" s="9">
        <f t="shared" si="21"/>
        <v>0</v>
      </c>
      <c r="X105" s="9">
        <f t="shared" si="16"/>
        <v>-4000</v>
      </c>
      <c r="Y105" s="9">
        <f t="shared" si="22"/>
        <v>0</v>
      </c>
      <c r="Z105" s="9">
        <f t="shared" si="17"/>
        <v>-4000</v>
      </c>
      <c r="AB105" s="9">
        <f t="shared" si="28"/>
        <v>203</v>
      </c>
      <c r="AC105" s="9"/>
      <c r="AD105" s="9">
        <v>-1000</v>
      </c>
      <c r="AE105" s="9">
        <f>'Perfos Atterissage'!F2</f>
        <v>500</v>
      </c>
      <c r="AF105" s="9">
        <f t="shared" si="29"/>
        <v>0</v>
      </c>
      <c r="AG105" s="9">
        <f t="shared" si="18"/>
        <v>-4000</v>
      </c>
      <c r="AH105" s="9">
        <f t="shared" si="30"/>
        <v>0</v>
      </c>
      <c r="AI105" s="9">
        <f t="shared" si="19"/>
        <v>-4000</v>
      </c>
    </row>
    <row r="106" spans="1:35" ht="15">
      <c r="A106" s="8">
        <f t="shared" si="23"/>
        <v>0.9007999999999977</v>
      </c>
      <c r="B106" s="9">
        <f>'Masse et Centrage'!$G$44</f>
        <v>932</v>
      </c>
      <c r="D106" s="8">
        <f t="shared" si="24"/>
        <v>0.9007999999999977</v>
      </c>
      <c r="E106" s="9">
        <f t="shared" si="33"/>
        <v>911.3299999999963</v>
      </c>
      <c r="G106" s="8">
        <f t="shared" si="25"/>
        <v>0.9007999999999977</v>
      </c>
      <c r="H106" s="9">
        <v>-1000</v>
      </c>
      <c r="J106" s="8">
        <f t="shared" si="26"/>
        <v>0.9008</v>
      </c>
      <c r="K106" s="9">
        <f>IF(J106=N2,'Masse et Centrage'!$G$44,-1000)</f>
        <v>-1000</v>
      </c>
      <c r="L106" s="9">
        <f t="shared" si="20"/>
        <v>0</v>
      </c>
      <c r="S106" s="9">
        <f t="shared" si="27"/>
        <v>204</v>
      </c>
      <c r="T106" s="9">
        <f>IF(S106&lt;Q8,-1000,IF(S106&lt;=Q10,O10*S106+P10,IF(S106&lt;=Q11,O11*S106+P11,IF(S106&lt;=Q12,O12*S106+P12,8000))))</f>
        <v>175.47262196000338</v>
      </c>
      <c r="U106" s="9">
        <f>IF(S106&lt;Q13,-1000,IF(S106&lt;=Q15,O15*S106+P15,IF(S106&lt;=Q16,O16*S106+P16,IF(S106&lt;=Q17,O17*S106+P17,8000))))</f>
        <v>-1000</v>
      </c>
      <c r="V106" s="9">
        <f>'Perfos Décollage'!F2</f>
        <v>500</v>
      </c>
      <c r="W106" s="9">
        <f t="shared" si="21"/>
        <v>0</v>
      </c>
      <c r="X106" s="9">
        <f t="shared" si="16"/>
        <v>-4000</v>
      </c>
      <c r="Y106" s="9">
        <f t="shared" si="22"/>
        <v>0</v>
      </c>
      <c r="Z106" s="9">
        <f t="shared" si="17"/>
        <v>-4000</v>
      </c>
      <c r="AB106" s="9">
        <f t="shared" si="28"/>
        <v>204</v>
      </c>
      <c r="AC106" s="9"/>
      <c r="AD106" s="9">
        <v>-1000</v>
      </c>
      <c r="AE106" s="9">
        <f>'Perfos Atterissage'!F2</f>
        <v>500</v>
      </c>
      <c r="AF106" s="9">
        <f t="shared" si="29"/>
        <v>0</v>
      </c>
      <c r="AG106" s="9">
        <f t="shared" si="18"/>
        <v>-4000</v>
      </c>
      <c r="AH106" s="9">
        <f t="shared" si="30"/>
        <v>0</v>
      </c>
      <c r="AI106" s="9">
        <f t="shared" si="19"/>
        <v>-4000</v>
      </c>
    </row>
    <row r="107" spans="1:35" ht="15">
      <c r="A107" s="8">
        <f t="shared" si="23"/>
        <v>0.9009999999999977</v>
      </c>
      <c r="B107" s="9">
        <f>'Masse et Centrage'!$G$44</f>
        <v>932</v>
      </c>
      <c r="D107" s="8">
        <f t="shared" si="24"/>
        <v>0.9009999999999977</v>
      </c>
      <c r="E107" s="9">
        <f t="shared" si="33"/>
        <v>911.6624999999963</v>
      </c>
      <c r="G107" s="8">
        <f t="shared" si="25"/>
        <v>0.9009999999999977</v>
      </c>
      <c r="H107" s="9">
        <v>-1000</v>
      </c>
      <c r="J107" s="8">
        <f t="shared" si="26"/>
        <v>0.901</v>
      </c>
      <c r="K107" s="9">
        <f>IF(J107=N2,'Masse et Centrage'!$G$44,-1000)</f>
        <v>-1000</v>
      </c>
      <c r="L107" s="9">
        <f t="shared" si="20"/>
        <v>0</v>
      </c>
      <c r="S107" s="9">
        <f t="shared" si="27"/>
        <v>205</v>
      </c>
      <c r="T107" s="9">
        <f>IF(S107&lt;Q8,-1000,IF(S107&lt;=Q10,O10*S107+P10,IF(S107&lt;=Q11,O11*S107+P11,IF(S107&lt;=Q12,O12*S107+P12,8000))))</f>
        <v>238.28018449200317</v>
      </c>
      <c r="U107" s="9">
        <f>IF(S107&lt;Q13,-1000,IF(S107&lt;=Q15,O15*S107+P15,IF(S107&lt;=Q16,O16*S107+P16,IF(S107&lt;=Q17,O17*S107+P17,8000))))</f>
        <v>-1000</v>
      </c>
      <c r="V107" s="9">
        <f>'Perfos Décollage'!F2</f>
        <v>500</v>
      </c>
      <c r="W107" s="9">
        <f t="shared" si="21"/>
        <v>0</v>
      </c>
      <c r="X107" s="9">
        <f t="shared" si="16"/>
        <v>-4000</v>
      </c>
      <c r="Y107" s="9">
        <f t="shared" si="22"/>
        <v>0</v>
      </c>
      <c r="Z107" s="9">
        <f t="shared" si="17"/>
        <v>-4000</v>
      </c>
      <c r="AB107" s="9">
        <f t="shared" si="28"/>
        <v>205</v>
      </c>
      <c r="AC107" s="9"/>
      <c r="AD107" s="9">
        <v>-1000</v>
      </c>
      <c r="AE107" s="9">
        <f>'Perfos Atterissage'!F2</f>
        <v>500</v>
      </c>
      <c r="AF107" s="9">
        <f t="shared" si="29"/>
        <v>0</v>
      </c>
      <c r="AG107" s="9">
        <f t="shared" si="18"/>
        <v>-4000</v>
      </c>
      <c r="AH107" s="9">
        <f t="shared" si="30"/>
        <v>0</v>
      </c>
      <c r="AI107" s="9">
        <f t="shared" si="19"/>
        <v>-4000</v>
      </c>
    </row>
    <row r="108" spans="1:35" ht="15">
      <c r="A108" s="8">
        <f t="shared" si="23"/>
        <v>0.9011999999999977</v>
      </c>
      <c r="B108" s="9">
        <f>'Masse et Centrage'!$G$44</f>
        <v>932</v>
      </c>
      <c r="D108" s="8">
        <f t="shared" si="24"/>
        <v>0.9011999999999977</v>
      </c>
      <c r="E108" s="9">
        <f t="shared" si="33"/>
        <v>911.994999999996</v>
      </c>
      <c r="G108" s="8">
        <f t="shared" si="25"/>
        <v>0.9011999999999977</v>
      </c>
      <c r="H108" s="9">
        <v>-1000</v>
      </c>
      <c r="J108" s="8">
        <f t="shared" si="26"/>
        <v>0.9012</v>
      </c>
      <c r="K108" s="9">
        <f>IF(J108=N2,'Masse et Centrage'!$G$44,-1000)</f>
        <v>-1000</v>
      </c>
      <c r="L108" s="9">
        <f t="shared" si="20"/>
        <v>0</v>
      </c>
      <c r="S108" s="9">
        <f t="shared" si="27"/>
        <v>206</v>
      </c>
      <c r="T108" s="9">
        <f>IF(S108&lt;Q8,-1000,IF(S108&lt;=Q10,O10*S108+P10,IF(S108&lt;=Q11,O11*S108+P11,IF(S108&lt;=Q12,O12*S108+P12,8000))))</f>
        <v>301.08774702400297</v>
      </c>
      <c r="U108" s="9">
        <f>IF(S108&lt;Q13,-1000,IF(S108&lt;=Q15,O15*S108+P15,IF(S108&lt;=Q16,O16*S108+P16,IF(S108&lt;=Q17,O17*S108+P17,8000))))</f>
        <v>-1000</v>
      </c>
      <c r="V108" s="9">
        <f>'Perfos Décollage'!F2</f>
        <v>500</v>
      </c>
      <c r="W108" s="9">
        <f t="shared" si="21"/>
        <v>0</v>
      </c>
      <c r="X108" s="9">
        <f t="shared" si="16"/>
        <v>-4000</v>
      </c>
      <c r="Y108" s="9">
        <f t="shared" si="22"/>
        <v>0</v>
      </c>
      <c r="Z108" s="9">
        <f t="shared" si="17"/>
        <v>-4000</v>
      </c>
      <c r="AB108" s="9">
        <f t="shared" si="28"/>
        <v>206</v>
      </c>
      <c r="AC108" s="9"/>
      <c r="AD108" s="9">
        <v>-1000</v>
      </c>
      <c r="AE108" s="9">
        <f>'Perfos Atterissage'!F2</f>
        <v>500</v>
      </c>
      <c r="AF108" s="9">
        <f t="shared" si="29"/>
        <v>0</v>
      </c>
      <c r="AG108" s="9">
        <f t="shared" si="18"/>
        <v>-4000</v>
      </c>
      <c r="AH108" s="9">
        <f t="shared" si="30"/>
        <v>0</v>
      </c>
      <c r="AI108" s="9">
        <f t="shared" si="19"/>
        <v>-4000</v>
      </c>
    </row>
    <row r="109" spans="1:35" ht="15">
      <c r="A109" s="8">
        <f t="shared" si="23"/>
        <v>0.9013999999999976</v>
      </c>
      <c r="B109" s="9">
        <f>'Masse et Centrage'!$G$44</f>
        <v>932</v>
      </c>
      <c r="D109" s="8">
        <f t="shared" si="24"/>
        <v>0.9013999999999976</v>
      </c>
      <c r="E109" s="9">
        <f t="shared" si="33"/>
        <v>912.327499999996</v>
      </c>
      <c r="G109" s="8">
        <f t="shared" si="25"/>
        <v>0.9013999999999976</v>
      </c>
      <c r="H109" s="9">
        <v>-1000</v>
      </c>
      <c r="J109" s="8">
        <f t="shared" si="26"/>
        <v>0.9014</v>
      </c>
      <c r="K109" s="9">
        <f>IF(J109=N2,'Masse et Centrage'!$G$44,-1000)</f>
        <v>-1000</v>
      </c>
      <c r="L109" s="9">
        <f t="shared" si="20"/>
        <v>0</v>
      </c>
      <c r="S109" s="9">
        <f t="shared" si="27"/>
        <v>207</v>
      </c>
      <c r="T109" s="9">
        <f>IF(S109&lt;Q8,-1000,IF(S109&lt;=Q10,O10*S109+P10,IF(S109&lt;=Q11,O11*S109+P11,IF(S109&lt;=Q12,O12*S109+P12,8000))))</f>
        <v>363.89530955600276</v>
      </c>
      <c r="U109" s="9">
        <f>IF(S109&lt;Q13,-1000,IF(S109&lt;=Q15,O15*S109+P15,IF(S109&lt;=Q16,O16*S109+P16,IF(S109&lt;=Q17,O17*S109+P17,8000))))</f>
        <v>-1000</v>
      </c>
      <c r="V109" s="9">
        <f>'Perfos Décollage'!F2</f>
        <v>500</v>
      </c>
      <c r="W109" s="9">
        <f t="shared" si="21"/>
        <v>0</v>
      </c>
      <c r="X109" s="9">
        <f t="shared" si="16"/>
        <v>-4000</v>
      </c>
      <c r="Y109" s="9">
        <f t="shared" si="22"/>
        <v>0</v>
      </c>
      <c r="Z109" s="9">
        <f t="shared" si="17"/>
        <v>-4000</v>
      </c>
      <c r="AB109" s="9">
        <f t="shared" si="28"/>
        <v>207</v>
      </c>
      <c r="AC109" s="9"/>
      <c r="AD109" s="9">
        <v>-1000</v>
      </c>
      <c r="AE109" s="9">
        <f>'Perfos Atterissage'!F2</f>
        <v>500</v>
      </c>
      <c r="AF109" s="9">
        <f t="shared" si="29"/>
        <v>0</v>
      </c>
      <c r="AG109" s="9">
        <f t="shared" si="18"/>
        <v>-4000</v>
      </c>
      <c r="AH109" s="9">
        <f t="shared" si="30"/>
        <v>0</v>
      </c>
      <c r="AI109" s="9">
        <f t="shared" si="19"/>
        <v>-4000</v>
      </c>
    </row>
    <row r="110" spans="1:35" ht="15">
      <c r="A110" s="8">
        <f t="shared" si="23"/>
        <v>0.9015999999999976</v>
      </c>
      <c r="B110" s="9">
        <f>'Masse et Centrage'!$G$44</f>
        <v>932</v>
      </c>
      <c r="D110" s="8">
        <f t="shared" si="24"/>
        <v>0.9015999999999976</v>
      </c>
      <c r="E110" s="9">
        <f t="shared" si="33"/>
        <v>912.659999999996</v>
      </c>
      <c r="G110" s="8">
        <f t="shared" si="25"/>
        <v>0.9015999999999976</v>
      </c>
      <c r="H110" s="9">
        <v>-1000</v>
      </c>
      <c r="J110" s="8">
        <f t="shared" si="26"/>
        <v>0.9016</v>
      </c>
      <c r="K110" s="9">
        <f>IF(J110=N2,'Masse et Centrage'!$G$44,-1000)</f>
        <v>-1000</v>
      </c>
      <c r="L110" s="9">
        <f t="shared" si="20"/>
        <v>0</v>
      </c>
      <c r="S110" s="9">
        <f t="shared" si="27"/>
        <v>208</v>
      </c>
      <c r="T110" s="9">
        <f>IF(S110&lt;Q8,-1000,IF(S110&lt;=Q10,O10*S110+P10,IF(S110&lt;=Q11,O11*S110+P11,IF(S110&lt;=Q12,O12*S110+P12,8000))))</f>
        <v>426.70287208800255</v>
      </c>
      <c r="U110" s="9">
        <f>IF(S110&lt;Q13,-1000,IF(S110&lt;=Q15,O15*S110+P15,IF(S110&lt;=Q16,O16*S110+P16,IF(S110&lt;=Q17,O17*S110+P17,8000))))</f>
        <v>-1000</v>
      </c>
      <c r="V110" s="9">
        <f>'Perfos Décollage'!F2</f>
        <v>500</v>
      </c>
      <c r="W110" s="9">
        <f t="shared" si="21"/>
        <v>0</v>
      </c>
      <c r="X110" s="9">
        <f t="shared" si="16"/>
        <v>-4000</v>
      </c>
      <c r="Y110" s="9">
        <f t="shared" si="22"/>
        <v>0</v>
      </c>
      <c r="Z110" s="9">
        <f t="shared" si="17"/>
        <v>-4000</v>
      </c>
      <c r="AB110" s="9">
        <f t="shared" si="28"/>
        <v>208</v>
      </c>
      <c r="AC110" s="9"/>
      <c r="AD110" s="9">
        <v>-1000</v>
      </c>
      <c r="AE110" s="9">
        <f>'Perfos Atterissage'!F2</f>
        <v>500</v>
      </c>
      <c r="AF110" s="9">
        <f t="shared" si="29"/>
        <v>0</v>
      </c>
      <c r="AG110" s="9">
        <f t="shared" si="18"/>
        <v>-4000</v>
      </c>
      <c r="AH110" s="9">
        <f t="shared" si="30"/>
        <v>0</v>
      </c>
      <c r="AI110" s="9">
        <f t="shared" si="19"/>
        <v>-4000</v>
      </c>
    </row>
    <row r="111" spans="1:35" ht="15">
      <c r="A111" s="8">
        <f t="shared" si="23"/>
        <v>0.9017999999999976</v>
      </c>
      <c r="B111" s="9">
        <f>'Masse et Centrage'!$G$44</f>
        <v>932</v>
      </c>
      <c r="D111" s="8">
        <f t="shared" si="24"/>
        <v>0.9017999999999976</v>
      </c>
      <c r="E111" s="9">
        <f t="shared" si="33"/>
        <v>912.992499999996</v>
      </c>
      <c r="G111" s="8">
        <f t="shared" si="25"/>
        <v>0.9017999999999976</v>
      </c>
      <c r="H111" s="9">
        <v>-1000</v>
      </c>
      <c r="J111" s="8">
        <f t="shared" si="26"/>
        <v>0.9018</v>
      </c>
      <c r="K111" s="9">
        <f>IF(J111=N2,'Masse et Centrage'!$G$44,-1000)</f>
        <v>-1000</v>
      </c>
      <c r="L111" s="9">
        <f t="shared" si="20"/>
        <v>0</v>
      </c>
      <c r="S111" s="9">
        <f t="shared" si="27"/>
        <v>209</v>
      </c>
      <c r="T111" s="9">
        <f>IF(S111&lt;Q8,-1000,IF(S111&lt;=Q10,O10*S111+P10,IF(S111&lt;=Q11,O11*S111+P11,IF(S111&lt;=Q12,O12*S111+P12,8000))))</f>
        <v>489.51043462000234</v>
      </c>
      <c r="U111" s="9">
        <f>IF(S111&lt;Q13,-1000,IF(S111&lt;=Q15,O15*S111+P15,IF(S111&lt;=Q16,O16*S111+P16,IF(S111&lt;=Q17,O17*S111+P17,8000))))</f>
        <v>-1000</v>
      </c>
      <c r="V111" s="9">
        <f>'Perfos Décollage'!F2</f>
        <v>500</v>
      </c>
      <c r="W111" s="9">
        <f t="shared" si="21"/>
        <v>0</v>
      </c>
      <c r="X111" s="9">
        <f t="shared" si="16"/>
        <v>-4000</v>
      </c>
      <c r="Y111" s="9">
        <f t="shared" si="22"/>
        <v>0</v>
      </c>
      <c r="Z111" s="9">
        <f t="shared" si="17"/>
        <v>-4000</v>
      </c>
      <c r="AB111" s="9">
        <f t="shared" si="28"/>
        <v>209</v>
      </c>
      <c r="AC111" s="9"/>
      <c r="AD111" s="9">
        <v>-1000</v>
      </c>
      <c r="AE111" s="9">
        <f>'Perfos Atterissage'!F2</f>
        <v>500</v>
      </c>
      <c r="AF111" s="9">
        <f t="shared" si="29"/>
        <v>0</v>
      </c>
      <c r="AG111" s="9">
        <f t="shared" si="18"/>
        <v>-4000</v>
      </c>
      <c r="AH111" s="9">
        <f t="shared" si="30"/>
        <v>0</v>
      </c>
      <c r="AI111" s="9">
        <f t="shared" si="19"/>
        <v>-4000</v>
      </c>
    </row>
    <row r="112" spans="1:35" ht="15">
      <c r="A112" s="8">
        <f t="shared" si="23"/>
        <v>0.9019999999999976</v>
      </c>
      <c r="B112" s="9">
        <f>'Masse et Centrage'!$G$44</f>
        <v>932</v>
      </c>
      <c r="D112" s="8">
        <f t="shared" si="24"/>
        <v>0.9019999999999976</v>
      </c>
      <c r="E112" s="9">
        <f t="shared" si="33"/>
        <v>913.324999999996</v>
      </c>
      <c r="G112" s="8">
        <f t="shared" si="25"/>
        <v>0.9019999999999976</v>
      </c>
      <c r="H112" s="9">
        <v>-1000</v>
      </c>
      <c r="J112" s="8">
        <f t="shared" si="26"/>
        <v>0.902</v>
      </c>
      <c r="K112" s="9">
        <f>IF(J112=N2,'Masse et Centrage'!$G$44,-1000)</f>
        <v>-1000</v>
      </c>
      <c r="L112" s="9">
        <f t="shared" si="20"/>
        <v>0</v>
      </c>
      <c r="S112" s="9">
        <f t="shared" si="27"/>
        <v>210</v>
      </c>
      <c r="T112" s="9">
        <f>IF(S112&lt;Q8,-1000,IF(S112&lt;=Q10,O10*S112+P10,IF(S112&lt;=Q11,O11*S112+P11,IF(S112&lt;=Q12,O12*S112+P12,8000))))</f>
        <v>552.3179971520021</v>
      </c>
      <c r="U112" s="9">
        <f>IF(S112&lt;Q13,-1000,IF(S112&lt;=Q15,O15*S112+P15,IF(S112&lt;=Q16,O16*S112+P16,IF(S112&lt;=Q17,O17*S112+P17,8000))))</f>
        <v>-1000</v>
      </c>
      <c r="V112" s="9">
        <f>'Perfos Décollage'!F2</f>
        <v>500</v>
      </c>
      <c r="W112" s="9">
        <f t="shared" si="21"/>
        <v>210</v>
      </c>
      <c r="X112" s="9">
        <f t="shared" si="16"/>
        <v>552.3179971520021</v>
      </c>
      <c r="Y112" s="9">
        <f t="shared" si="22"/>
        <v>0</v>
      </c>
      <c r="Z112" s="9">
        <f t="shared" si="17"/>
        <v>-4000</v>
      </c>
      <c r="AB112" s="9">
        <f t="shared" si="28"/>
        <v>210</v>
      </c>
      <c r="AC112" s="9"/>
      <c r="AD112" s="9">
        <v>-1000</v>
      </c>
      <c r="AE112" s="9">
        <f>'Perfos Atterissage'!F2</f>
        <v>500</v>
      </c>
      <c r="AF112" s="9">
        <f t="shared" si="29"/>
        <v>0</v>
      </c>
      <c r="AG112" s="9">
        <f t="shared" si="18"/>
        <v>-4000</v>
      </c>
      <c r="AH112" s="9">
        <f t="shared" si="30"/>
        <v>0</v>
      </c>
      <c r="AI112" s="9">
        <f t="shared" si="19"/>
        <v>-4000</v>
      </c>
    </row>
    <row r="113" spans="1:35" ht="15">
      <c r="A113" s="8">
        <f t="shared" si="23"/>
        <v>0.9021999999999976</v>
      </c>
      <c r="B113" s="9">
        <f>'Masse et Centrage'!$G$44</f>
        <v>932</v>
      </c>
      <c r="D113" s="8">
        <f t="shared" si="24"/>
        <v>0.9021999999999976</v>
      </c>
      <c r="E113" s="9">
        <f t="shared" si="33"/>
        <v>913.6574999999959</v>
      </c>
      <c r="G113" s="8">
        <f t="shared" si="25"/>
        <v>0.9021999999999976</v>
      </c>
      <c r="H113" s="9">
        <v>-1000</v>
      </c>
      <c r="J113" s="8">
        <f t="shared" si="26"/>
        <v>0.9022</v>
      </c>
      <c r="K113" s="9">
        <f>IF(J113=N2,'Masse et Centrage'!$G$44,-1000)</f>
        <v>-1000</v>
      </c>
      <c r="L113" s="9">
        <f t="shared" si="20"/>
        <v>0</v>
      </c>
      <c r="S113" s="9">
        <f t="shared" si="27"/>
        <v>211</v>
      </c>
      <c r="T113" s="9">
        <f>IF(S113&lt;Q8,-1000,IF(S113&lt;=Q10,O10*S113+P10,IF(S113&lt;=Q11,O11*S113+P11,IF(S113&lt;=Q12,O12*S113+P12,8000))))</f>
        <v>615.1255596840019</v>
      </c>
      <c r="U113" s="9">
        <f>IF(S113&lt;Q13,-1000,IF(S113&lt;=Q15,O15*S113+P15,IF(S113&lt;=Q16,O16*S113+P16,IF(S113&lt;=Q17,O17*S113+P17,8000))))</f>
        <v>-1000</v>
      </c>
      <c r="V113" s="9">
        <f>'Perfos Décollage'!F2</f>
        <v>500</v>
      </c>
      <c r="W113" s="9">
        <f t="shared" si="21"/>
        <v>0</v>
      </c>
      <c r="X113" s="9">
        <f t="shared" si="16"/>
        <v>-4000</v>
      </c>
      <c r="Y113" s="9">
        <f t="shared" si="22"/>
        <v>0</v>
      </c>
      <c r="Z113" s="9">
        <f t="shared" si="17"/>
        <v>-4000</v>
      </c>
      <c r="AB113" s="9">
        <f t="shared" si="28"/>
        <v>211</v>
      </c>
      <c r="AC113" s="9"/>
      <c r="AD113" s="9">
        <v>-1000</v>
      </c>
      <c r="AE113" s="9">
        <f>'Perfos Atterissage'!F2</f>
        <v>500</v>
      </c>
      <c r="AF113" s="9">
        <f t="shared" si="29"/>
        <v>0</v>
      </c>
      <c r="AG113" s="9">
        <f t="shared" si="18"/>
        <v>-4000</v>
      </c>
      <c r="AH113" s="9">
        <f t="shared" si="30"/>
        <v>0</v>
      </c>
      <c r="AI113" s="9">
        <f t="shared" si="19"/>
        <v>-4000</v>
      </c>
    </row>
    <row r="114" spans="1:35" ht="15">
      <c r="A114" s="8">
        <f t="shared" si="23"/>
        <v>0.9023999999999975</v>
      </c>
      <c r="B114" s="9">
        <f>'Masse et Centrage'!$G$44</f>
        <v>932</v>
      </c>
      <c r="D114" s="8">
        <f t="shared" si="24"/>
        <v>0.9023999999999975</v>
      </c>
      <c r="E114" s="9">
        <f t="shared" si="33"/>
        <v>913.9899999999959</v>
      </c>
      <c r="G114" s="8">
        <f t="shared" si="25"/>
        <v>0.9023999999999975</v>
      </c>
      <c r="H114" s="9">
        <v>-1000</v>
      </c>
      <c r="J114" s="8">
        <f t="shared" si="26"/>
        <v>0.9024</v>
      </c>
      <c r="K114" s="9">
        <f>IF(J114=N2,'Masse et Centrage'!$G$44,-1000)</f>
        <v>-1000</v>
      </c>
      <c r="L114" s="9">
        <f t="shared" si="20"/>
        <v>0</v>
      </c>
      <c r="S114" s="9">
        <f t="shared" si="27"/>
        <v>212</v>
      </c>
      <c r="T114" s="9">
        <f>IF(S114&lt;Q8,-1000,IF(S114&lt;=Q10,O10*S114+P10,IF(S114&lt;=Q11,O11*S114+P11,IF(S114&lt;=Q12,O12*S114+P12,8000))))</f>
        <v>677.9331222160017</v>
      </c>
      <c r="U114" s="9">
        <f>IF(S114&lt;Q13,-1000,IF(S114&lt;=Q15,O15*S114+P15,IF(S114&lt;=Q16,O16*S114+P16,IF(S114&lt;=Q17,O17*S114+P17,8000))))</f>
        <v>-1000</v>
      </c>
      <c r="V114" s="9">
        <f>'Perfos Décollage'!F2</f>
        <v>500</v>
      </c>
      <c r="W114" s="9">
        <f t="shared" si="21"/>
        <v>0</v>
      </c>
      <c r="X114" s="9">
        <f t="shared" si="16"/>
        <v>-4000</v>
      </c>
      <c r="Y114" s="9">
        <f t="shared" si="22"/>
        <v>0</v>
      </c>
      <c r="Z114" s="9">
        <f t="shared" si="17"/>
        <v>-4000</v>
      </c>
      <c r="AB114" s="9">
        <f t="shared" si="28"/>
        <v>212</v>
      </c>
      <c r="AC114" s="9"/>
      <c r="AD114" s="9">
        <v>-1000</v>
      </c>
      <c r="AE114" s="9">
        <f>'Perfos Atterissage'!F2</f>
        <v>500</v>
      </c>
      <c r="AF114" s="9">
        <f t="shared" si="29"/>
        <v>0</v>
      </c>
      <c r="AG114" s="9">
        <f t="shared" si="18"/>
        <v>-4000</v>
      </c>
      <c r="AH114" s="9">
        <f t="shared" si="30"/>
        <v>0</v>
      </c>
      <c r="AI114" s="9">
        <f t="shared" si="19"/>
        <v>-4000</v>
      </c>
    </row>
    <row r="115" spans="1:35" ht="15">
      <c r="A115" s="8">
        <f t="shared" si="23"/>
        <v>0.9025999999999975</v>
      </c>
      <c r="B115" s="9">
        <f>'Masse et Centrage'!$G$44</f>
        <v>932</v>
      </c>
      <c r="D115" s="8">
        <f t="shared" si="24"/>
        <v>0.9025999999999975</v>
      </c>
      <c r="E115" s="9">
        <f t="shared" si="33"/>
        <v>914.3224999999959</v>
      </c>
      <c r="G115" s="8">
        <f t="shared" si="25"/>
        <v>0.9025999999999975</v>
      </c>
      <c r="H115" s="9">
        <v>-1000</v>
      </c>
      <c r="J115" s="8">
        <f t="shared" si="26"/>
        <v>0.9026</v>
      </c>
      <c r="K115" s="9">
        <f>IF(J115=N2,'Masse et Centrage'!$G$44,-1000)</f>
        <v>-1000</v>
      </c>
      <c r="L115" s="9">
        <f t="shared" si="20"/>
        <v>0</v>
      </c>
      <c r="S115" s="9">
        <f t="shared" si="27"/>
        <v>213</v>
      </c>
      <c r="T115" s="9">
        <f>IF(S115&lt;Q8,-1000,IF(S115&lt;=Q10,O10*S115+P10,IF(S115&lt;=Q11,O11*S115+P11,IF(S115&lt;=Q12,O12*S115+P12,8000))))</f>
        <v>740.7406847480033</v>
      </c>
      <c r="U115" s="9">
        <f>IF(S115&lt;Q13,-1000,IF(S115&lt;=Q15,O15*S115+P15,IF(S115&lt;=Q16,O16*S115+P16,IF(S115&lt;=Q17,O17*S115+P17,8000))))</f>
        <v>-1000</v>
      </c>
      <c r="V115" s="9">
        <f>'Perfos Décollage'!F2</f>
        <v>500</v>
      </c>
      <c r="W115" s="9">
        <f t="shared" si="21"/>
        <v>0</v>
      </c>
      <c r="X115" s="9">
        <f t="shared" si="16"/>
        <v>-4000</v>
      </c>
      <c r="Y115" s="9">
        <f t="shared" si="22"/>
        <v>0</v>
      </c>
      <c r="Z115" s="9">
        <f t="shared" si="17"/>
        <v>-4000</v>
      </c>
      <c r="AB115" s="9">
        <f t="shared" si="28"/>
        <v>213</v>
      </c>
      <c r="AC115" s="9"/>
      <c r="AD115" s="9">
        <v>-1000</v>
      </c>
      <c r="AE115" s="9">
        <f>'Perfos Atterissage'!F2</f>
        <v>500</v>
      </c>
      <c r="AF115" s="9">
        <f t="shared" si="29"/>
        <v>0</v>
      </c>
      <c r="AG115" s="9">
        <f t="shared" si="18"/>
        <v>-4000</v>
      </c>
      <c r="AH115" s="9">
        <f t="shared" si="30"/>
        <v>0</v>
      </c>
      <c r="AI115" s="9">
        <f t="shared" si="19"/>
        <v>-4000</v>
      </c>
    </row>
    <row r="116" spans="1:35" ht="15">
      <c r="A116" s="8">
        <f t="shared" si="23"/>
        <v>0.9027999999999975</v>
      </c>
      <c r="B116" s="9">
        <f>'Masse et Centrage'!$G$44</f>
        <v>932</v>
      </c>
      <c r="D116" s="8">
        <f t="shared" si="24"/>
        <v>0.9027999999999975</v>
      </c>
      <c r="E116" s="9">
        <f t="shared" si="33"/>
        <v>914.6549999999959</v>
      </c>
      <c r="G116" s="8">
        <f t="shared" si="25"/>
        <v>0.9027999999999975</v>
      </c>
      <c r="H116" s="9">
        <v>-1000</v>
      </c>
      <c r="J116" s="8">
        <f t="shared" si="26"/>
        <v>0.9028</v>
      </c>
      <c r="K116" s="9">
        <f>IF(J116=N2,'Masse et Centrage'!$G$44,-1000)</f>
        <v>-1000</v>
      </c>
      <c r="L116" s="9">
        <f t="shared" si="20"/>
        <v>0</v>
      </c>
      <c r="S116" s="9">
        <f t="shared" si="27"/>
        <v>214</v>
      </c>
      <c r="T116" s="9">
        <f>IF(S116&lt;Q8,-1000,IF(S116&lt;=Q10,O10*S116+P10,IF(S116&lt;=Q11,O11*S116+P11,IF(S116&lt;=Q12,O12*S116+P12,8000))))</f>
        <v>803.5482472800031</v>
      </c>
      <c r="U116" s="9">
        <f>IF(S116&lt;Q13,-1000,IF(S116&lt;=Q15,O15*S116+P15,IF(S116&lt;=Q16,O16*S116+P16,IF(S116&lt;=Q17,O17*S116+P17,8000))))</f>
        <v>-1000</v>
      </c>
      <c r="V116" s="9">
        <f>'Perfos Décollage'!F2</f>
        <v>500</v>
      </c>
      <c r="W116" s="9">
        <f t="shared" si="21"/>
        <v>0</v>
      </c>
      <c r="X116" s="9">
        <f t="shared" si="16"/>
        <v>-4000</v>
      </c>
      <c r="Y116" s="9">
        <f t="shared" si="22"/>
        <v>0</v>
      </c>
      <c r="Z116" s="9">
        <f t="shared" si="17"/>
        <v>-4000</v>
      </c>
      <c r="AB116" s="9">
        <f t="shared" si="28"/>
        <v>214</v>
      </c>
      <c r="AC116" s="9"/>
      <c r="AD116" s="9">
        <v>-1000</v>
      </c>
      <c r="AE116" s="9">
        <f>'Perfos Atterissage'!F2</f>
        <v>500</v>
      </c>
      <c r="AF116" s="9">
        <f t="shared" si="29"/>
        <v>0</v>
      </c>
      <c r="AG116" s="9">
        <f t="shared" si="18"/>
        <v>-4000</v>
      </c>
      <c r="AH116" s="9">
        <f t="shared" si="30"/>
        <v>0</v>
      </c>
      <c r="AI116" s="9">
        <f t="shared" si="19"/>
        <v>-4000</v>
      </c>
    </row>
    <row r="117" spans="1:35" ht="15">
      <c r="A117" s="8">
        <f t="shared" si="23"/>
        <v>0.9029999999999975</v>
      </c>
      <c r="B117" s="9">
        <f>'Masse et Centrage'!$G$44</f>
        <v>932</v>
      </c>
      <c r="D117" s="8">
        <f t="shared" si="24"/>
        <v>0.9029999999999975</v>
      </c>
      <c r="E117" s="9">
        <f t="shared" si="33"/>
        <v>914.9874999999959</v>
      </c>
      <c r="G117" s="8">
        <f t="shared" si="25"/>
        <v>0.9029999999999975</v>
      </c>
      <c r="H117" s="9">
        <v>-1000</v>
      </c>
      <c r="J117" s="8">
        <f t="shared" si="26"/>
        <v>0.903</v>
      </c>
      <c r="K117" s="9">
        <f>IF(J117=N2,'Masse et Centrage'!$G$44,-1000)</f>
        <v>-1000</v>
      </c>
      <c r="L117" s="9">
        <f t="shared" si="20"/>
        <v>0</v>
      </c>
      <c r="S117" s="9">
        <f t="shared" si="27"/>
        <v>215</v>
      </c>
      <c r="T117" s="9">
        <f>IF(S117&lt;Q8,-1000,IF(S117&lt;=Q10,O10*S117+P10,IF(S117&lt;=Q11,O11*S117+P11,IF(S117&lt;=Q12,O12*S117+P12,8000))))</f>
        <v>866.3558098120029</v>
      </c>
      <c r="U117" s="9">
        <f>IF(S117&lt;Q13,-1000,IF(S117&lt;=Q15,O15*S117+P15,IF(S117&lt;=Q16,O16*S117+P16,IF(S117&lt;=Q17,O17*S117+P17,8000))))</f>
        <v>-1000</v>
      </c>
      <c r="V117" s="9">
        <f>'Perfos Décollage'!F2</f>
        <v>500</v>
      </c>
      <c r="W117" s="9">
        <f t="shared" si="21"/>
        <v>0</v>
      </c>
      <c r="X117" s="9">
        <f t="shared" si="16"/>
        <v>-4000</v>
      </c>
      <c r="Y117" s="9">
        <f t="shared" si="22"/>
        <v>0</v>
      </c>
      <c r="Z117" s="9">
        <f t="shared" si="17"/>
        <v>-4000</v>
      </c>
      <c r="AB117" s="9">
        <f t="shared" si="28"/>
        <v>215</v>
      </c>
      <c r="AC117" s="9"/>
      <c r="AD117" s="9">
        <v>-1000</v>
      </c>
      <c r="AE117" s="9">
        <f>'Perfos Atterissage'!F2</f>
        <v>500</v>
      </c>
      <c r="AF117" s="9">
        <f t="shared" si="29"/>
        <v>0</v>
      </c>
      <c r="AG117" s="9">
        <f t="shared" si="18"/>
        <v>-4000</v>
      </c>
      <c r="AH117" s="9">
        <f t="shared" si="30"/>
        <v>0</v>
      </c>
      <c r="AI117" s="9">
        <f t="shared" si="19"/>
        <v>-4000</v>
      </c>
    </row>
    <row r="118" spans="1:35" ht="15">
      <c r="A118" s="8">
        <f t="shared" si="23"/>
        <v>0.9031999999999974</v>
      </c>
      <c r="B118" s="9">
        <f>'Masse et Centrage'!$G$44</f>
        <v>932</v>
      </c>
      <c r="D118" s="8">
        <f t="shared" si="24"/>
        <v>0.9031999999999974</v>
      </c>
      <c r="E118" s="9">
        <f t="shared" si="33"/>
        <v>915.3199999999958</v>
      </c>
      <c r="G118" s="8">
        <f t="shared" si="25"/>
        <v>0.9031999999999974</v>
      </c>
      <c r="H118" s="9">
        <v>-1000</v>
      </c>
      <c r="J118" s="8">
        <f t="shared" si="26"/>
        <v>0.9032</v>
      </c>
      <c r="K118" s="9">
        <f>IF(J118=N2,'Masse et Centrage'!$G$44,-1000)</f>
        <v>-1000</v>
      </c>
      <c r="L118" s="9">
        <f t="shared" si="20"/>
        <v>0</v>
      </c>
      <c r="S118" s="9">
        <f t="shared" si="27"/>
        <v>216</v>
      </c>
      <c r="T118" s="9">
        <f>IF(S118&lt;Q8,-1000,IF(S118&lt;=Q10,O10*S118+P10,IF(S118&lt;=Q11,O11*S118+P11,IF(S118&lt;=Q12,O12*S118+P12,8000))))</f>
        <v>929.1633723440027</v>
      </c>
      <c r="U118" s="9">
        <f>IF(S118&lt;Q13,-1000,IF(S118&lt;=Q15,O15*S118+P15,IF(S118&lt;=Q16,O16*S118+P16,IF(S118&lt;=Q17,O17*S118+P17,8000))))</f>
        <v>-1000</v>
      </c>
      <c r="V118" s="9">
        <f>'Perfos Décollage'!F2</f>
        <v>500</v>
      </c>
      <c r="W118" s="9">
        <f t="shared" si="21"/>
        <v>0</v>
      </c>
      <c r="X118" s="9">
        <f t="shared" si="16"/>
        <v>-4000</v>
      </c>
      <c r="Y118" s="9">
        <f t="shared" si="22"/>
        <v>0</v>
      </c>
      <c r="Z118" s="9">
        <f t="shared" si="17"/>
        <v>-4000</v>
      </c>
      <c r="AB118" s="9">
        <f t="shared" si="28"/>
        <v>216</v>
      </c>
      <c r="AC118" s="9"/>
      <c r="AD118" s="9">
        <v>-1000</v>
      </c>
      <c r="AE118" s="9">
        <f>'Perfos Atterissage'!F2</f>
        <v>500</v>
      </c>
      <c r="AF118" s="9">
        <f t="shared" si="29"/>
        <v>0</v>
      </c>
      <c r="AG118" s="9">
        <f t="shared" si="18"/>
        <v>-4000</v>
      </c>
      <c r="AH118" s="9">
        <f t="shared" si="30"/>
        <v>0</v>
      </c>
      <c r="AI118" s="9">
        <f t="shared" si="19"/>
        <v>-4000</v>
      </c>
    </row>
    <row r="119" spans="1:35" ht="15">
      <c r="A119" s="8">
        <f t="shared" si="23"/>
        <v>0.9033999999999974</v>
      </c>
      <c r="B119" s="9">
        <f>'Masse et Centrage'!$G$44</f>
        <v>932</v>
      </c>
      <c r="D119" s="8">
        <f t="shared" si="24"/>
        <v>0.9033999999999974</v>
      </c>
      <c r="E119" s="9">
        <f t="shared" si="33"/>
        <v>915.6524999999958</v>
      </c>
      <c r="G119" s="8">
        <f t="shared" si="25"/>
        <v>0.9033999999999974</v>
      </c>
      <c r="H119" s="9">
        <v>-1000</v>
      </c>
      <c r="J119" s="8">
        <f t="shared" si="26"/>
        <v>0.9034</v>
      </c>
      <c r="K119" s="9">
        <f>IF(J119=N2,'Masse et Centrage'!$G$44,-1000)</f>
        <v>-1000</v>
      </c>
      <c r="L119" s="9">
        <f t="shared" si="20"/>
        <v>0</v>
      </c>
      <c r="S119" s="9">
        <f t="shared" si="27"/>
        <v>217</v>
      </c>
      <c r="T119" s="9">
        <f>IF(S119&lt;Q8,-1000,IF(S119&lt;=Q10,O10*S119+P10,IF(S119&lt;=Q11,O11*S119+P11,IF(S119&lt;=Q12,O12*S119+P12,8000))))</f>
        <v>991.9709348760025</v>
      </c>
      <c r="U119" s="9">
        <f>IF(S119&lt;Q13,-1000,IF(S119&lt;=Q15,O15*S119+P15,IF(S119&lt;=Q16,O16*S119+P16,IF(S119&lt;=Q17,O17*S119+P17,8000))))</f>
        <v>-1000</v>
      </c>
      <c r="V119" s="9">
        <f>'Perfos Décollage'!F2</f>
        <v>500</v>
      </c>
      <c r="W119" s="9">
        <f t="shared" si="21"/>
        <v>0</v>
      </c>
      <c r="X119" s="9">
        <f t="shared" si="16"/>
        <v>-4000</v>
      </c>
      <c r="Y119" s="9">
        <f t="shared" si="22"/>
        <v>0</v>
      </c>
      <c r="Z119" s="9">
        <f t="shared" si="17"/>
        <v>-4000</v>
      </c>
      <c r="AB119" s="9">
        <f t="shared" si="28"/>
        <v>217</v>
      </c>
      <c r="AC119" s="9"/>
      <c r="AD119" s="9">
        <v>-1000</v>
      </c>
      <c r="AE119" s="9">
        <f>'Perfos Atterissage'!F2</f>
        <v>500</v>
      </c>
      <c r="AF119" s="9">
        <f t="shared" si="29"/>
        <v>0</v>
      </c>
      <c r="AG119" s="9">
        <f t="shared" si="18"/>
        <v>-4000</v>
      </c>
      <c r="AH119" s="9">
        <f t="shared" si="30"/>
        <v>0</v>
      </c>
      <c r="AI119" s="9">
        <f t="shared" si="19"/>
        <v>-4000</v>
      </c>
    </row>
    <row r="120" spans="1:35" ht="15">
      <c r="A120" s="8">
        <f t="shared" si="23"/>
        <v>0.9035999999999974</v>
      </c>
      <c r="B120" s="9">
        <f>'Masse et Centrage'!$G$44</f>
        <v>932</v>
      </c>
      <c r="D120" s="8">
        <f t="shared" si="24"/>
        <v>0.9035999999999974</v>
      </c>
      <c r="E120" s="9">
        <f t="shared" si="33"/>
        <v>915.9849999999956</v>
      </c>
      <c r="G120" s="8">
        <f t="shared" si="25"/>
        <v>0.9035999999999974</v>
      </c>
      <c r="H120" s="9">
        <v>-1000</v>
      </c>
      <c r="J120" s="8">
        <f t="shared" si="26"/>
        <v>0.9036</v>
      </c>
      <c r="K120" s="9">
        <f>IF(J120=N2,'Masse et Centrage'!$G$44,-1000)</f>
        <v>-1000</v>
      </c>
      <c r="L120" s="9">
        <f t="shared" si="20"/>
        <v>0</v>
      </c>
      <c r="S120" s="9">
        <f t="shared" si="27"/>
        <v>218</v>
      </c>
      <c r="T120" s="9">
        <f>IF(S120&lt;Q8,-1000,IF(S120&lt;=Q10,O10*S120+P10,IF(S120&lt;=Q11,O11*S120+P11,IF(S120&lt;=Q12,O12*S120+P12,8000))))</f>
        <v>1054.7784974080023</v>
      </c>
      <c r="U120" s="9">
        <f>IF(S120&lt;Q13,-1000,IF(S120&lt;=Q15,O15*S120+P15,IF(S120&lt;=Q16,O16*S120+P16,IF(S120&lt;=Q17,O17*S120+P17,8000))))</f>
        <v>-1000</v>
      </c>
      <c r="V120" s="9">
        <f>'Perfos Décollage'!F2</f>
        <v>500</v>
      </c>
      <c r="W120" s="9">
        <f t="shared" si="21"/>
        <v>0</v>
      </c>
      <c r="X120" s="9">
        <f t="shared" si="16"/>
        <v>-4000</v>
      </c>
      <c r="Y120" s="9">
        <f t="shared" si="22"/>
        <v>0</v>
      </c>
      <c r="Z120" s="9">
        <f t="shared" si="17"/>
        <v>-4000</v>
      </c>
      <c r="AB120" s="9">
        <f t="shared" si="28"/>
        <v>218</v>
      </c>
      <c r="AC120" s="9"/>
      <c r="AD120" s="9">
        <v>-1000</v>
      </c>
      <c r="AE120" s="9">
        <f>'Perfos Atterissage'!F2</f>
        <v>500</v>
      </c>
      <c r="AF120" s="9">
        <f t="shared" si="29"/>
        <v>0</v>
      </c>
      <c r="AG120" s="9">
        <f t="shared" si="18"/>
        <v>-4000</v>
      </c>
      <c r="AH120" s="9">
        <f t="shared" si="30"/>
        <v>0</v>
      </c>
      <c r="AI120" s="9">
        <f t="shared" si="19"/>
        <v>-4000</v>
      </c>
    </row>
    <row r="121" spans="1:35" ht="15">
      <c r="A121" s="8">
        <f t="shared" si="23"/>
        <v>0.9037999999999974</v>
      </c>
      <c r="B121" s="9">
        <f>'Masse et Centrage'!$G$44</f>
        <v>932</v>
      </c>
      <c r="D121" s="8">
        <f t="shared" si="24"/>
        <v>0.9037999999999974</v>
      </c>
      <c r="E121" s="9">
        <f t="shared" si="33"/>
        <v>916.3174999999956</v>
      </c>
      <c r="G121" s="8">
        <f t="shared" si="25"/>
        <v>0.9037999999999974</v>
      </c>
      <c r="H121" s="9">
        <v>-1000</v>
      </c>
      <c r="J121" s="8">
        <f t="shared" si="26"/>
        <v>0.9038</v>
      </c>
      <c r="K121" s="9">
        <f>IF(J121=N2,'Masse et Centrage'!$G$44,-1000)</f>
        <v>-1000</v>
      </c>
      <c r="L121" s="9">
        <f t="shared" si="20"/>
        <v>0</v>
      </c>
      <c r="S121" s="9">
        <f t="shared" si="27"/>
        <v>219</v>
      </c>
      <c r="T121" s="9">
        <f>IF(S121&lt;Q8,-1000,IF(S121&lt;=Q10,O10*S121+P10,IF(S121&lt;=Q11,O11*S121+P11,IF(S121&lt;=Q12,O12*S121+P12,8000))))</f>
        <v>1117.586059940002</v>
      </c>
      <c r="U121" s="9">
        <f>IF(S121&lt;Q13,-1000,IF(S121&lt;=Q15,O15*S121+P15,IF(S121&lt;=Q16,O16*S121+P16,IF(S121&lt;=Q17,O17*S121+P17,8000))))</f>
        <v>-1000</v>
      </c>
      <c r="V121" s="9">
        <f>'Perfos Décollage'!F2</f>
        <v>500</v>
      </c>
      <c r="W121" s="9">
        <f t="shared" si="21"/>
        <v>0</v>
      </c>
      <c r="X121" s="9">
        <f t="shared" si="16"/>
        <v>-4000</v>
      </c>
      <c r="Y121" s="9">
        <f t="shared" si="22"/>
        <v>0</v>
      </c>
      <c r="Z121" s="9">
        <f t="shared" si="17"/>
        <v>-4000</v>
      </c>
      <c r="AB121" s="9">
        <f t="shared" si="28"/>
        <v>219</v>
      </c>
      <c r="AC121" s="9"/>
      <c r="AD121" s="9">
        <v>-1000</v>
      </c>
      <c r="AE121" s="9">
        <f>'Perfos Atterissage'!F2</f>
        <v>500</v>
      </c>
      <c r="AF121" s="9">
        <f t="shared" si="29"/>
        <v>0</v>
      </c>
      <c r="AG121" s="9">
        <f t="shared" si="18"/>
        <v>-4000</v>
      </c>
      <c r="AH121" s="9">
        <f t="shared" si="30"/>
        <v>0</v>
      </c>
      <c r="AI121" s="9">
        <f t="shared" si="19"/>
        <v>-4000</v>
      </c>
    </row>
    <row r="122" spans="1:35" ht="15">
      <c r="A122" s="8">
        <f t="shared" si="23"/>
        <v>0.9039999999999974</v>
      </c>
      <c r="B122" s="9">
        <f>'Masse et Centrage'!$G$44</f>
        <v>932</v>
      </c>
      <c r="D122" s="8">
        <f t="shared" si="24"/>
        <v>0.9039999999999974</v>
      </c>
      <c r="E122" s="9">
        <f t="shared" si="33"/>
        <v>916.6499999999955</v>
      </c>
      <c r="G122" s="8">
        <f t="shared" si="25"/>
        <v>0.9039999999999974</v>
      </c>
      <c r="H122" s="9">
        <v>-1000</v>
      </c>
      <c r="J122" s="8">
        <f t="shared" si="26"/>
        <v>0.904</v>
      </c>
      <c r="K122" s="9">
        <f>IF(J122=N2,'Masse et Centrage'!$G$44,-1000)</f>
        <v>-1000</v>
      </c>
      <c r="L122" s="9">
        <f t="shared" si="20"/>
        <v>0</v>
      </c>
      <c r="S122" s="9">
        <f t="shared" si="27"/>
        <v>220</v>
      </c>
      <c r="T122" s="9">
        <f>IF(S122&lt;Q8,-1000,IF(S122&lt;=Q10,O10*S122+P10,IF(S122&lt;=Q11,O11*S122+P11,IF(S122&lt;=Q12,O12*S122+P12,8000))))</f>
        <v>1180.3936224720037</v>
      </c>
      <c r="U122" s="9">
        <f>IF(S122&lt;Q13,-1000,IF(S122&lt;=Q15,O15*S122+P15,IF(S122&lt;=Q16,O16*S122+P16,IF(S122&lt;=Q17,O17*S122+P17,8000))))</f>
        <v>-1000</v>
      </c>
      <c r="V122" s="9">
        <f>'Perfos Décollage'!F2</f>
        <v>500</v>
      </c>
      <c r="W122" s="9">
        <f t="shared" si="21"/>
        <v>0</v>
      </c>
      <c r="X122" s="9">
        <f t="shared" si="16"/>
        <v>-4000</v>
      </c>
      <c r="Y122" s="9">
        <f t="shared" si="22"/>
        <v>0</v>
      </c>
      <c r="Z122" s="9">
        <f t="shared" si="17"/>
        <v>-4000</v>
      </c>
      <c r="AB122" s="9">
        <f t="shared" si="28"/>
        <v>220</v>
      </c>
      <c r="AC122" s="9"/>
      <c r="AD122" s="9">
        <v>-1000</v>
      </c>
      <c r="AE122" s="9">
        <f>'Perfos Atterissage'!F2</f>
        <v>500</v>
      </c>
      <c r="AF122" s="9">
        <f t="shared" si="29"/>
        <v>0</v>
      </c>
      <c r="AG122" s="9">
        <f t="shared" si="18"/>
        <v>-4000</v>
      </c>
      <c r="AH122" s="9">
        <f t="shared" si="30"/>
        <v>0</v>
      </c>
      <c r="AI122" s="9">
        <f t="shared" si="19"/>
        <v>-4000</v>
      </c>
    </row>
    <row r="123" spans="1:35" ht="15">
      <c r="A123" s="8">
        <f t="shared" si="23"/>
        <v>0.9041999999999973</v>
      </c>
      <c r="B123" s="9">
        <f>'Masse et Centrage'!$G$44</f>
        <v>932</v>
      </c>
      <c r="D123" s="8">
        <f t="shared" si="24"/>
        <v>0.9041999999999973</v>
      </c>
      <c r="E123" s="9">
        <f t="shared" si="33"/>
        <v>916.9824999999955</v>
      </c>
      <c r="G123" s="8">
        <f t="shared" si="25"/>
        <v>0.9041999999999973</v>
      </c>
      <c r="H123" s="9">
        <v>-1000</v>
      </c>
      <c r="J123" s="8">
        <f t="shared" si="26"/>
        <v>0.9042</v>
      </c>
      <c r="K123" s="9">
        <f>IF(J123=N2,'Masse et Centrage'!$G$44,-1000)</f>
        <v>-1000</v>
      </c>
      <c r="L123" s="9">
        <f t="shared" si="20"/>
        <v>0</v>
      </c>
      <c r="S123" s="9">
        <f t="shared" si="27"/>
        <v>221</v>
      </c>
      <c r="T123" s="9">
        <f>IF(S123&lt;Q8,-1000,IF(S123&lt;=Q10,O10*S123+P10,IF(S123&lt;=Q11,O11*S123+P11,IF(S123&lt;=Q12,O12*S123+P12,8000))))</f>
        <v>1243.2011850040035</v>
      </c>
      <c r="U123" s="9">
        <f>IF(S123&lt;Q13,-1000,IF(S123&lt;=Q15,O15*S123+P15,IF(S123&lt;=Q16,O16*S123+P16,IF(S123&lt;=Q17,O17*S123+P17,8000))))</f>
        <v>-1000</v>
      </c>
      <c r="V123" s="9">
        <f>'Perfos Décollage'!F2</f>
        <v>500</v>
      </c>
      <c r="W123" s="9">
        <f t="shared" si="21"/>
        <v>0</v>
      </c>
      <c r="X123" s="9">
        <f t="shared" si="16"/>
        <v>-4000</v>
      </c>
      <c r="Y123" s="9">
        <f t="shared" si="22"/>
        <v>0</v>
      </c>
      <c r="Z123" s="9">
        <f t="shared" si="17"/>
        <v>-4000</v>
      </c>
      <c r="AB123" s="9">
        <f t="shared" si="28"/>
        <v>221</v>
      </c>
      <c r="AC123" s="9"/>
      <c r="AD123" s="9">
        <v>-1000</v>
      </c>
      <c r="AE123" s="9">
        <f>'Perfos Atterissage'!F2</f>
        <v>500</v>
      </c>
      <c r="AF123" s="9">
        <f t="shared" si="29"/>
        <v>0</v>
      </c>
      <c r="AG123" s="9">
        <f t="shared" si="18"/>
        <v>-4000</v>
      </c>
      <c r="AH123" s="9">
        <f t="shared" si="30"/>
        <v>0</v>
      </c>
      <c r="AI123" s="9">
        <f t="shared" si="19"/>
        <v>-4000</v>
      </c>
    </row>
    <row r="124" spans="1:35" ht="15">
      <c r="A124" s="8">
        <f t="shared" si="23"/>
        <v>0.9043999999999973</v>
      </c>
      <c r="B124" s="9">
        <f>'Masse et Centrage'!$G$44</f>
        <v>932</v>
      </c>
      <c r="D124" s="8">
        <f t="shared" si="24"/>
        <v>0.9043999999999973</v>
      </c>
      <c r="E124" s="9">
        <f t="shared" si="33"/>
        <v>917.3149999999955</v>
      </c>
      <c r="G124" s="8">
        <f t="shared" si="25"/>
        <v>0.9043999999999973</v>
      </c>
      <c r="H124" s="9">
        <v>-1000</v>
      </c>
      <c r="J124" s="8">
        <f t="shared" si="26"/>
        <v>0.9044</v>
      </c>
      <c r="K124" s="9">
        <f>IF(J124=N2,'Masse et Centrage'!$G$44,-1000)</f>
        <v>-1000</v>
      </c>
      <c r="L124" s="9">
        <f t="shared" si="20"/>
        <v>0</v>
      </c>
      <c r="S124" s="9">
        <f t="shared" si="27"/>
        <v>222</v>
      </c>
      <c r="T124" s="9">
        <f>IF(S124&lt;Q8,-1000,IF(S124&lt;=Q10,O10*S124+P10,IF(S124&lt;=Q11,O11*S124+P11,IF(S124&lt;=Q12,O12*S124+P12,8000))))</f>
        <v>1306.0087475360033</v>
      </c>
      <c r="U124" s="9">
        <f>IF(S124&lt;Q13,-1000,IF(S124&lt;=Q15,O15*S124+P15,IF(S124&lt;=Q16,O16*S124+P16,IF(S124&lt;=Q17,O17*S124+P17,8000))))</f>
        <v>-1000</v>
      </c>
      <c r="V124" s="9">
        <f>'Perfos Décollage'!F2</f>
        <v>500</v>
      </c>
      <c r="W124" s="9">
        <f t="shared" si="21"/>
        <v>0</v>
      </c>
      <c r="X124" s="9">
        <f t="shared" si="16"/>
        <v>-4000</v>
      </c>
      <c r="Y124" s="9">
        <f t="shared" si="22"/>
        <v>0</v>
      </c>
      <c r="Z124" s="9">
        <f t="shared" si="17"/>
        <v>-4000</v>
      </c>
      <c r="AB124" s="9">
        <f t="shared" si="28"/>
        <v>222</v>
      </c>
      <c r="AC124" s="9"/>
      <c r="AD124" s="9">
        <v>-1000</v>
      </c>
      <c r="AE124" s="9">
        <f>'Perfos Atterissage'!F2</f>
        <v>500</v>
      </c>
      <c r="AF124" s="9">
        <f t="shared" si="29"/>
        <v>0</v>
      </c>
      <c r="AG124" s="9">
        <f t="shared" si="18"/>
        <v>-4000</v>
      </c>
      <c r="AH124" s="9">
        <f t="shared" si="30"/>
        <v>0</v>
      </c>
      <c r="AI124" s="9">
        <f t="shared" si="19"/>
        <v>-4000</v>
      </c>
    </row>
    <row r="125" spans="1:35" ht="15">
      <c r="A125" s="8">
        <f t="shared" si="23"/>
        <v>0.9045999999999973</v>
      </c>
      <c r="B125" s="9">
        <f>'Masse et Centrage'!$G$44</f>
        <v>932</v>
      </c>
      <c r="D125" s="8">
        <f t="shared" si="24"/>
        <v>0.9045999999999973</v>
      </c>
      <c r="E125" s="9">
        <f t="shared" si="33"/>
        <v>917.6474999999955</v>
      </c>
      <c r="G125" s="8">
        <f t="shared" si="25"/>
        <v>0.9045999999999973</v>
      </c>
      <c r="H125" s="9">
        <v>-1000</v>
      </c>
      <c r="J125" s="8">
        <f t="shared" si="26"/>
        <v>0.9046</v>
      </c>
      <c r="K125" s="9">
        <f>IF(J125=N2,'Masse et Centrage'!$G$44,-1000)</f>
        <v>-1000</v>
      </c>
      <c r="L125" s="9">
        <f t="shared" si="20"/>
        <v>0</v>
      </c>
      <c r="S125" s="9">
        <f t="shared" si="27"/>
        <v>223</v>
      </c>
      <c r="T125" s="9">
        <f>IF(S125&lt;Q8,-1000,IF(S125&lt;=Q10,O10*S125+P10,IF(S125&lt;=Q11,O11*S125+P11,IF(S125&lt;=Q12,O12*S125+P12,8000))))</f>
        <v>1368.816310068003</v>
      </c>
      <c r="U125" s="9">
        <f>IF(S125&lt;Q13,-1000,IF(S125&lt;=Q15,O15*S125+P15,IF(S125&lt;=Q16,O16*S125+P16,IF(S125&lt;=Q17,O17*S125+P17,8000))))</f>
        <v>-1000</v>
      </c>
      <c r="V125" s="9">
        <f>'Perfos Décollage'!F2</f>
        <v>500</v>
      </c>
      <c r="W125" s="9">
        <f t="shared" si="21"/>
        <v>0</v>
      </c>
      <c r="X125" s="9">
        <f t="shared" si="16"/>
        <v>-4000</v>
      </c>
      <c r="Y125" s="9">
        <f t="shared" si="22"/>
        <v>0</v>
      </c>
      <c r="Z125" s="9">
        <f t="shared" si="17"/>
        <v>-4000</v>
      </c>
      <c r="AB125" s="9">
        <f t="shared" si="28"/>
        <v>223</v>
      </c>
      <c r="AC125" s="9"/>
      <c r="AD125" s="9">
        <v>-1000</v>
      </c>
      <c r="AE125" s="9">
        <f>'Perfos Atterissage'!F2</f>
        <v>500</v>
      </c>
      <c r="AF125" s="9">
        <f t="shared" si="29"/>
        <v>0</v>
      </c>
      <c r="AG125" s="9">
        <f t="shared" si="18"/>
        <v>-4000</v>
      </c>
      <c r="AH125" s="9">
        <f t="shared" si="30"/>
        <v>0</v>
      </c>
      <c r="AI125" s="9">
        <f t="shared" si="19"/>
        <v>-4000</v>
      </c>
    </row>
    <row r="126" spans="1:35" ht="15">
      <c r="A126" s="8">
        <f t="shared" si="23"/>
        <v>0.9047999999999973</v>
      </c>
      <c r="B126" s="9">
        <f>'Masse et Centrage'!$G$44</f>
        <v>932</v>
      </c>
      <c r="D126" s="8">
        <f t="shared" si="24"/>
        <v>0.9047999999999973</v>
      </c>
      <c r="E126" s="9">
        <f t="shared" si="33"/>
        <v>917.9799999999955</v>
      </c>
      <c r="G126" s="8">
        <f t="shared" si="25"/>
        <v>0.9047999999999973</v>
      </c>
      <c r="H126" s="9">
        <v>-1000</v>
      </c>
      <c r="J126" s="8">
        <f t="shared" si="26"/>
        <v>0.9048</v>
      </c>
      <c r="K126" s="9">
        <f>IF(J126=N2,'Masse et Centrage'!$G$44,-1000)</f>
        <v>-1000</v>
      </c>
      <c r="L126" s="9">
        <f t="shared" si="20"/>
        <v>0</v>
      </c>
      <c r="S126" s="9">
        <f t="shared" si="27"/>
        <v>224</v>
      </c>
      <c r="T126" s="9">
        <f>IF(S126&lt;Q8,-1000,IF(S126&lt;=Q10,O10*S126+P10,IF(S126&lt;=Q11,O11*S126+P11,IF(S126&lt;=Q12,O12*S126+P12,8000))))</f>
        <v>1431.6238726000029</v>
      </c>
      <c r="U126" s="9">
        <f>IF(S126&lt;Q13,-1000,IF(S126&lt;=Q15,O15*S126+P15,IF(S126&lt;=Q16,O16*S126+P16,IF(S126&lt;=Q17,O17*S126+P17,8000))))</f>
        <v>-1000</v>
      </c>
      <c r="V126" s="9">
        <f>'Perfos Décollage'!F2</f>
        <v>500</v>
      </c>
      <c r="W126" s="9">
        <f t="shared" si="21"/>
        <v>0</v>
      </c>
      <c r="X126" s="9">
        <f t="shared" si="16"/>
        <v>-4000</v>
      </c>
      <c r="Y126" s="9">
        <f t="shared" si="22"/>
        <v>0</v>
      </c>
      <c r="Z126" s="9">
        <f t="shared" si="17"/>
        <v>-4000</v>
      </c>
      <c r="AB126" s="9">
        <f t="shared" si="28"/>
        <v>224</v>
      </c>
      <c r="AC126" s="9"/>
      <c r="AD126" s="9">
        <v>-1000</v>
      </c>
      <c r="AE126" s="9">
        <f>'Perfos Atterissage'!F2</f>
        <v>500</v>
      </c>
      <c r="AF126" s="9">
        <f t="shared" si="29"/>
        <v>0</v>
      </c>
      <c r="AG126" s="9">
        <f t="shared" si="18"/>
        <v>-4000</v>
      </c>
      <c r="AH126" s="9">
        <f t="shared" si="30"/>
        <v>0</v>
      </c>
      <c r="AI126" s="9">
        <f t="shared" si="19"/>
        <v>-4000</v>
      </c>
    </row>
    <row r="127" spans="1:35" ht="15">
      <c r="A127" s="8">
        <f t="shared" si="23"/>
        <v>0.9049999999999973</v>
      </c>
      <c r="B127" s="9">
        <f>'Masse et Centrage'!$G$44</f>
        <v>932</v>
      </c>
      <c r="D127" s="8">
        <f t="shared" si="24"/>
        <v>0.9049999999999973</v>
      </c>
      <c r="E127" s="9">
        <f t="shared" si="33"/>
        <v>918.3124999999955</v>
      </c>
      <c r="G127" s="8">
        <f t="shared" si="25"/>
        <v>0.9049999999999973</v>
      </c>
      <c r="H127" s="9">
        <v>-1000</v>
      </c>
      <c r="J127" s="8">
        <f t="shared" si="26"/>
        <v>0.905</v>
      </c>
      <c r="K127" s="9">
        <f>IF(J127=N2,'Masse et Centrage'!$G$44,-1000)</f>
        <v>-1000</v>
      </c>
      <c r="L127" s="9">
        <f t="shared" si="20"/>
        <v>0</v>
      </c>
      <c r="S127" s="9">
        <f t="shared" si="27"/>
        <v>225</v>
      </c>
      <c r="T127" s="9">
        <f>IF(S127&lt;Q8,-1000,IF(S127&lt;=Q10,O10*S127+P10,IF(S127&lt;=Q11,O11*S127+P11,IF(S127&lt;=Q12,O12*S127+P12,8000))))</f>
        <v>1494.4314351320027</v>
      </c>
      <c r="U127" s="9">
        <f>IF(S127&lt;Q13,-1000,IF(S127&lt;=Q15,O15*S127+P15,IF(S127&lt;=Q16,O16*S127+P16,IF(S127&lt;=Q17,O17*S127+P17,8000))))</f>
        <v>-1000</v>
      </c>
      <c r="V127" s="9">
        <f>'Perfos Décollage'!F2</f>
        <v>500</v>
      </c>
      <c r="W127" s="9">
        <f t="shared" si="21"/>
        <v>0</v>
      </c>
      <c r="X127" s="9">
        <f t="shared" si="16"/>
        <v>-4000</v>
      </c>
      <c r="Y127" s="9">
        <f t="shared" si="22"/>
        <v>0</v>
      </c>
      <c r="Z127" s="9">
        <f t="shared" si="17"/>
        <v>-4000</v>
      </c>
      <c r="AB127" s="9">
        <f t="shared" si="28"/>
        <v>225</v>
      </c>
      <c r="AC127" s="9"/>
      <c r="AD127" s="9">
        <v>-1000</v>
      </c>
      <c r="AE127" s="9">
        <f>'Perfos Atterissage'!F2</f>
        <v>500</v>
      </c>
      <c r="AF127" s="9">
        <f t="shared" si="29"/>
        <v>0</v>
      </c>
      <c r="AG127" s="9">
        <f t="shared" si="18"/>
        <v>-4000</v>
      </c>
      <c r="AH127" s="9">
        <f t="shared" si="30"/>
        <v>0</v>
      </c>
      <c r="AI127" s="9">
        <f t="shared" si="19"/>
        <v>-4000</v>
      </c>
    </row>
    <row r="128" spans="1:35" ht="15">
      <c r="A128" s="8">
        <f t="shared" si="23"/>
        <v>0.9051999999999972</v>
      </c>
      <c r="B128" s="9">
        <f>'Masse et Centrage'!$G$44</f>
        <v>932</v>
      </c>
      <c r="D128" s="8">
        <f t="shared" si="24"/>
        <v>0.9051999999999972</v>
      </c>
      <c r="E128" s="9">
        <f t="shared" si="33"/>
        <v>918.6449999999954</v>
      </c>
      <c r="G128" s="8">
        <f t="shared" si="25"/>
        <v>0.9051999999999972</v>
      </c>
      <c r="H128" s="9">
        <v>-1000</v>
      </c>
      <c r="J128" s="8">
        <f t="shared" si="26"/>
        <v>0.9052</v>
      </c>
      <c r="K128" s="9">
        <f>IF(J128=N2,'Masse et Centrage'!$G$44,-1000)</f>
        <v>-1000</v>
      </c>
      <c r="L128" s="9">
        <f t="shared" si="20"/>
        <v>0</v>
      </c>
      <c r="S128" s="9">
        <f t="shared" si="27"/>
        <v>226</v>
      </c>
      <c r="T128" s="9">
        <f>IF(S128&lt;Q8,-1000,IF(S128&lt;=Q10,O10*S128+P10,IF(S128&lt;=Q11,O11*S128+P11,IF(S128&lt;=Q12,O12*S128+P12,8000))))</f>
        <v>1557.2389976640025</v>
      </c>
      <c r="U128" s="9">
        <f>IF(S128&lt;Q13,-1000,IF(S128&lt;=Q15,O15*S128+P15,IF(S128&lt;=Q16,O16*S128+P16,IF(S128&lt;=Q17,O17*S128+P17,8000))))</f>
        <v>-1000</v>
      </c>
      <c r="V128" s="9">
        <f>'Perfos Décollage'!F2</f>
        <v>500</v>
      </c>
      <c r="W128" s="9">
        <f t="shared" si="21"/>
        <v>0</v>
      </c>
      <c r="X128" s="9">
        <f t="shared" si="16"/>
        <v>-4000</v>
      </c>
      <c r="Y128" s="9">
        <f t="shared" si="22"/>
        <v>0</v>
      </c>
      <c r="Z128" s="9">
        <f t="shared" si="17"/>
        <v>-4000</v>
      </c>
      <c r="AB128" s="9">
        <f t="shared" si="28"/>
        <v>226</v>
      </c>
      <c r="AC128" s="9"/>
      <c r="AD128" s="9">
        <v>-1000</v>
      </c>
      <c r="AE128" s="9">
        <f>'Perfos Atterissage'!F2</f>
        <v>500</v>
      </c>
      <c r="AF128" s="9">
        <f t="shared" si="29"/>
        <v>0</v>
      </c>
      <c r="AG128" s="9">
        <f t="shared" si="18"/>
        <v>-4000</v>
      </c>
      <c r="AH128" s="9">
        <f t="shared" si="30"/>
        <v>0</v>
      </c>
      <c r="AI128" s="9">
        <f t="shared" si="19"/>
        <v>-4000</v>
      </c>
    </row>
    <row r="129" spans="1:35" ht="15">
      <c r="A129" s="8">
        <f t="shared" si="23"/>
        <v>0.9053999999999972</v>
      </c>
      <c r="B129" s="9">
        <f>'Masse et Centrage'!$G$44</f>
        <v>932</v>
      </c>
      <c r="D129" s="8">
        <f t="shared" si="24"/>
        <v>0.9053999999999972</v>
      </c>
      <c r="E129" s="9">
        <f t="shared" si="33"/>
        <v>918.9774999999954</v>
      </c>
      <c r="G129" s="8">
        <f t="shared" si="25"/>
        <v>0.9053999999999972</v>
      </c>
      <c r="H129" s="9">
        <v>-1000</v>
      </c>
      <c r="J129" s="8">
        <f t="shared" si="26"/>
        <v>0.9054</v>
      </c>
      <c r="K129" s="9">
        <f>IF(J129=N2,'Masse et Centrage'!$G$44,-1000)</f>
        <v>-1000</v>
      </c>
      <c r="L129" s="9">
        <f t="shared" si="20"/>
        <v>0</v>
      </c>
      <c r="S129" s="9">
        <f t="shared" si="27"/>
        <v>227</v>
      </c>
      <c r="T129" s="9">
        <f>IF(S129&lt;Q8,-1000,IF(S129&lt;=Q10,O10*S129+P10,IF(S129&lt;=Q11,O11*S129+P11,IF(S129&lt;=Q12,O12*S129+P12,8000))))</f>
        <v>1620.0465601960022</v>
      </c>
      <c r="U129" s="9">
        <f>IF(S129&lt;Q13,-1000,IF(S129&lt;=Q15,O15*S129+P15,IF(S129&lt;=Q16,O16*S129+P16,IF(S129&lt;=Q17,O17*S129+P17,8000))))</f>
        <v>-1000</v>
      </c>
      <c r="V129" s="9">
        <f>'Perfos Décollage'!F2</f>
        <v>500</v>
      </c>
      <c r="W129" s="9">
        <f t="shared" si="21"/>
        <v>0</v>
      </c>
      <c r="X129" s="9">
        <f t="shared" si="16"/>
        <v>-4000</v>
      </c>
      <c r="Y129" s="9">
        <f t="shared" si="22"/>
        <v>0</v>
      </c>
      <c r="Z129" s="9">
        <f t="shared" si="17"/>
        <v>-4000</v>
      </c>
      <c r="AB129" s="9">
        <f t="shared" si="28"/>
        <v>227</v>
      </c>
      <c r="AC129" s="9"/>
      <c r="AD129" s="9">
        <v>-1000</v>
      </c>
      <c r="AE129" s="9">
        <f>'Perfos Atterissage'!F2</f>
        <v>500</v>
      </c>
      <c r="AF129" s="9">
        <f t="shared" si="29"/>
        <v>0</v>
      </c>
      <c r="AG129" s="9">
        <f t="shared" si="18"/>
        <v>-4000</v>
      </c>
      <c r="AH129" s="9">
        <f t="shared" si="30"/>
        <v>0</v>
      </c>
      <c r="AI129" s="9">
        <f t="shared" si="19"/>
        <v>-4000</v>
      </c>
    </row>
    <row r="130" spans="1:35" ht="15">
      <c r="A130" s="8">
        <f t="shared" si="23"/>
        <v>0.9055999999999972</v>
      </c>
      <c r="B130" s="9">
        <f>'Masse et Centrage'!$G$44</f>
        <v>932</v>
      </c>
      <c r="D130" s="8">
        <f t="shared" si="24"/>
        <v>0.9055999999999972</v>
      </c>
      <c r="E130" s="9">
        <f t="shared" si="33"/>
        <v>919.3099999999954</v>
      </c>
      <c r="G130" s="8">
        <f t="shared" si="25"/>
        <v>0.9055999999999972</v>
      </c>
      <c r="H130" s="9">
        <v>-1000</v>
      </c>
      <c r="J130" s="8">
        <f t="shared" si="26"/>
        <v>0.9056</v>
      </c>
      <c r="K130" s="9">
        <f>IF(J130=N2,'Masse et Centrage'!$G$44,-1000)</f>
        <v>-1000</v>
      </c>
      <c r="L130" s="9">
        <f t="shared" si="20"/>
        <v>0</v>
      </c>
      <c r="S130" s="9">
        <f t="shared" si="27"/>
        <v>228</v>
      </c>
      <c r="T130" s="9">
        <f>IF(S130&lt;Q8,-1000,IF(S130&lt;=Q10,O10*S130+P10,IF(S130&lt;=Q11,O11*S130+P11,IF(S130&lt;=Q12,O12*S130+P12,8000))))</f>
        <v>1682.854122728002</v>
      </c>
      <c r="U130" s="9">
        <f>IF(S130&lt;Q13,-1000,IF(S130&lt;=Q15,O15*S130+P15,IF(S130&lt;=Q16,O16*S130+P16,IF(S130&lt;=Q17,O17*S130+P17,8000))))</f>
        <v>-1000</v>
      </c>
      <c r="V130" s="9">
        <f>'Perfos Décollage'!F2</f>
        <v>500</v>
      </c>
      <c r="W130" s="9">
        <f t="shared" si="21"/>
        <v>0</v>
      </c>
      <c r="X130" s="9">
        <f aca="true" t="shared" si="34" ref="X130:X193">IF(W130=0,-4000,T130)</f>
        <v>-4000</v>
      </c>
      <c r="Y130" s="9">
        <f t="shared" si="22"/>
        <v>0</v>
      </c>
      <c r="Z130" s="9">
        <f aca="true" t="shared" si="35" ref="Z130:Z193">IF(Y130=0,-4000,U130)</f>
        <v>-4000</v>
      </c>
      <c r="AB130" s="9">
        <f t="shared" si="28"/>
        <v>228</v>
      </c>
      <c r="AC130" s="9"/>
      <c r="AD130" s="9">
        <v>-1000</v>
      </c>
      <c r="AE130" s="9">
        <f>'Perfos Atterissage'!F2</f>
        <v>500</v>
      </c>
      <c r="AF130" s="9">
        <f t="shared" si="29"/>
        <v>0</v>
      </c>
      <c r="AG130" s="9">
        <f aca="true" t="shared" si="36" ref="AG130:AG193">IF(AF130=0,-4000,AC130)</f>
        <v>-4000</v>
      </c>
      <c r="AH130" s="9">
        <f t="shared" si="30"/>
        <v>0</v>
      </c>
      <c r="AI130" s="9">
        <f aca="true" t="shared" si="37" ref="AI130:AI193">IF(AH130=0,-4000,AD130)</f>
        <v>-4000</v>
      </c>
    </row>
    <row r="131" spans="1:35" ht="15">
      <c r="A131" s="8">
        <f t="shared" si="23"/>
        <v>0.9057999999999972</v>
      </c>
      <c r="B131" s="9">
        <f>'Masse et Centrage'!$G$44</f>
        <v>932</v>
      </c>
      <c r="D131" s="8">
        <f t="shared" si="24"/>
        <v>0.9057999999999972</v>
      </c>
      <c r="E131" s="9">
        <f t="shared" si="33"/>
        <v>919.6424999999954</v>
      </c>
      <c r="G131" s="8">
        <f t="shared" si="25"/>
        <v>0.9057999999999972</v>
      </c>
      <c r="H131" s="9">
        <v>-1000</v>
      </c>
      <c r="J131" s="8">
        <f t="shared" si="26"/>
        <v>0.9058</v>
      </c>
      <c r="K131" s="9">
        <f>IF(J131=N2,'Masse et Centrage'!$G$44,-1000)</f>
        <v>-1000</v>
      </c>
      <c r="L131" s="9">
        <f aca="true" t="shared" si="38" ref="L131:L194">IF(K131&gt;E131,1,0)</f>
        <v>0</v>
      </c>
      <c r="S131" s="9">
        <f t="shared" si="27"/>
        <v>229</v>
      </c>
      <c r="T131" s="9">
        <f>IF(S131&lt;Q8,-1000,IF(S131&lt;=Q10,O10*S131+P10,IF(S131&lt;=Q11,O11*S131+P11,IF(S131&lt;=Q12,O12*S131+P12,8000))))</f>
        <v>1745.6616852600037</v>
      </c>
      <c r="U131" s="9">
        <f>IF(S131&lt;Q13,-1000,IF(S131&lt;=Q15,O15*S131+P15,IF(S131&lt;=Q16,O16*S131+P16,IF(S131&lt;=Q17,O17*S131+P17,8000))))</f>
        <v>-1000</v>
      </c>
      <c r="V131" s="9">
        <f>'Perfos Décollage'!F2</f>
        <v>500</v>
      </c>
      <c r="W131" s="9">
        <f aca="true" t="shared" si="39" ref="W131:W194">IF(AND(V131&lt;=T131,V131&gt;T130),S131,0)</f>
        <v>0</v>
      </c>
      <c r="X131" s="9">
        <f t="shared" si="34"/>
        <v>-4000</v>
      </c>
      <c r="Y131" s="9">
        <f aca="true" t="shared" si="40" ref="Y131:Y194">IF(AND(V131&lt;=U131,V131&gt;U130),S131,0)</f>
        <v>0</v>
      </c>
      <c r="Z131" s="9">
        <f t="shared" si="35"/>
        <v>-4000</v>
      </c>
      <c r="AB131" s="9">
        <f t="shared" si="28"/>
        <v>229</v>
      </c>
      <c r="AC131" s="9"/>
      <c r="AD131" s="9">
        <v>-1000</v>
      </c>
      <c r="AE131" s="9">
        <f>'Perfos Atterissage'!F2</f>
        <v>500</v>
      </c>
      <c r="AF131" s="9">
        <f t="shared" si="29"/>
        <v>0</v>
      </c>
      <c r="AG131" s="9">
        <f t="shared" si="36"/>
        <v>-4000</v>
      </c>
      <c r="AH131" s="9">
        <f t="shared" si="30"/>
        <v>0</v>
      </c>
      <c r="AI131" s="9">
        <f t="shared" si="37"/>
        <v>-4000</v>
      </c>
    </row>
    <row r="132" spans="1:35" ht="15">
      <c r="A132" s="8">
        <f aca="true" t="shared" si="41" ref="A132:A195">A131+0.0002</f>
        <v>0.9059999999999971</v>
      </c>
      <c r="B132" s="9">
        <f>'Masse et Centrage'!$G$44</f>
        <v>932</v>
      </c>
      <c r="D132" s="8">
        <f aca="true" t="shared" si="42" ref="D132:D195">D131+0.0002</f>
        <v>0.9059999999999971</v>
      </c>
      <c r="E132" s="9">
        <f t="shared" si="33"/>
        <v>919.9749999999951</v>
      </c>
      <c r="G132" s="8">
        <f aca="true" t="shared" si="43" ref="G132:G195">G131+0.0002</f>
        <v>0.9059999999999971</v>
      </c>
      <c r="H132" s="9">
        <v>-1000</v>
      </c>
      <c r="J132" s="8">
        <f aca="true" t="shared" si="44" ref="J132:J195">ROUND(J131+0.0002,4)</f>
        <v>0.906</v>
      </c>
      <c r="K132" s="9">
        <f>IF(J132=N2,'Masse et Centrage'!$G$44,-1000)</f>
        <v>-1000</v>
      </c>
      <c r="L132" s="9">
        <f t="shared" si="38"/>
        <v>0</v>
      </c>
      <c r="S132" s="9">
        <f aca="true" t="shared" si="45" ref="S132:S195">S131+1</f>
        <v>230</v>
      </c>
      <c r="T132" s="9">
        <f>IF(S132&lt;Q8,-1000,IF(S132&lt;=Q10,O10*S132+P10,IF(S132&lt;=Q11,O11*S132+P11,IF(S132&lt;=Q12,O12*S132+P12,8000))))</f>
        <v>1808.4692477920034</v>
      </c>
      <c r="U132" s="9">
        <f>IF(S132&lt;Q13,-1000,IF(S132&lt;=Q15,O15*S132+P15,IF(S132&lt;=Q16,O16*S132+P16,IF(S132&lt;=Q17,O17*S132+P17,8000))))</f>
        <v>-1000</v>
      </c>
      <c r="V132" s="9">
        <f>'Perfos Décollage'!F2</f>
        <v>500</v>
      </c>
      <c r="W132" s="9">
        <f t="shared" si="39"/>
        <v>0</v>
      </c>
      <c r="X132" s="9">
        <f t="shared" si="34"/>
        <v>-4000</v>
      </c>
      <c r="Y132" s="9">
        <f t="shared" si="40"/>
        <v>0</v>
      </c>
      <c r="Z132" s="9">
        <f t="shared" si="35"/>
        <v>-4000</v>
      </c>
      <c r="AB132" s="9">
        <f aca="true" t="shared" si="46" ref="AB132:AB195">AB131+1</f>
        <v>230</v>
      </c>
      <c r="AC132" s="9"/>
      <c r="AD132" s="9">
        <v>-1000</v>
      </c>
      <c r="AE132" s="9">
        <f>'Perfos Atterissage'!F2</f>
        <v>500</v>
      </c>
      <c r="AF132" s="9">
        <f aca="true" t="shared" si="47" ref="AF132:AF195">IF(AND(AE132&lt;=AC132,AE132&gt;AC131),AB132,0)</f>
        <v>0</v>
      </c>
      <c r="AG132" s="9">
        <f t="shared" si="36"/>
        <v>-4000</v>
      </c>
      <c r="AH132" s="9">
        <f aca="true" t="shared" si="48" ref="AH132:AH195">IF(AND(AE132&lt;=AD132,AE132&gt;AD131),AB132,0)</f>
        <v>0</v>
      </c>
      <c r="AI132" s="9">
        <f t="shared" si="37"/>
        <v>-4000</v>
      </c>
    </row>
    <row r="133" spans="1:35" ht="15">
      <c r="A133" s="8">
        <f t="shared" si="41"/>
        <v>0.9061999999999971</v>
      </c>
      <c r="B133" s="9">
        <f>'Masse et Centrage'!$G$44</f>
        <v>932</v>
      </c>
      <c r="D133" s="8">
        <f t="shared" si="42"/>
        <v>0.9061999999999971</v>
      </c>
      <c r="E133" s="9">
        <f t="shared" si="33"/>
        <v>920.3074999999951</v>
      </c>
      <c r="G133" s="8">
        <f t="shared" si="43"/>
        <v>0.9061999999999971</v>
      </c>
      <c r="H133" s="9">
        <v>-1000</v>
      </c>
      <c r="J133" s="8">
        <f t="shared" si="44"/>
        <v>0.9062</v>
      </c>
      <c r="K133" s="9">
        <f>IF(J133=N2,'Masse et Centrage'!$G$44,-1000)</f>
        <v>-1000</v>
      </c>
      <c r="L133" s="9">
        <f t="shared" si="38"/>
        <v>0</v>
      </c>
      <c r="S133" s="9">
        <f t="shared" si="45"/>
        <v>231</v>
      </c>
      <c r="T133" s="9">
        <f>IF(S133&lt;Q8,-1000,IF(S133&lt;=Q10,O10*S133+P10,IF(S133&lt;=Q11,O11*S133+P11,IF(S133&lt;=Q12,O12*S133+P12,8000))))</f>
        <v>1871.2768103240032</v>
      </c>
      <c r="U133" s="9">
        <f>IF(S133&lt;Q13,-1000,IF(S133&lt;=Q15,O15*S133+P15,IF(S133&lt;=Q16,O16*S133+P16,IF(S133&lt;=Q17,O17*S133+P17,8000))))</f>
        <v>-1000</v>
      </c>
      <c r="V133" s="9">
        <f>'Perfos Décollage'!F2</f>
        <v>500</v>
      </c>
      <c r="W133" s="9">
        <f t="shared" si="39"/>
        <v>0</v>
      </c>
      <c r="X133" s="9">
        <f t="shared" si="34"/>
        <v>-4000</v>
      </c>
      <c r="Y133" s="9">
        <f t="shared" si="40"/>
        <v>0</v>
      </c>
      <c r="Z133" s="9">
        <f t="shared" si="35"/>
        <v>-4000</v>
      </c>
      <c r="AB133" s="9">
        <f t="shared" si="46"/>
        <v>231</v>
      </c>
      <c r="AC133" s="9"/>
      <c r="AD133" s="9">
        <v>-1000</v>
      </c>
      <c r="AE133" s="9">
        <f>'Perfos Atterissage'!F2</f>
        <v>500</v>
      </c>
      <c r="AF133" s="9">
        <f t="shared" si="47"/>
        <v>0</v>
      </c>
      <c r="AG133" s="9">
        <f t="shared" si="36"/>
        <v>-4000</v>
      </c>
      <c r="AH133" s="9">
        <f t="shared" si="48"/>
        <v>0</v>
      </c>
      <c r="AI133" s="9">
        <f t="shared" si="37"/>
        <v>-4000</v>
      </c>
    </row>
    <row r="134" spans="1:35" ht="15">
      <c r="A134" s="8">
        <f t="shared" si="41"/>
        <v>0.9063999999999971</v>
      </c>
      <c r="B134" s="9">
        <f>'Masse et Centrage'!$G$44</f>
        <v>932</v>
      </c>
      <c r="D134" s="8">
        <f t="shared" si="42"/>
        <v>0.9063999999999971</v>
      </c>
      <c r="E134" s="9">
        <f t="shared" si="33"/>
        <v>920.6399999999951</v>
      </c>
      <c r="G134" s="8">
        <f t="shared" si="43"/>
        <v>0.9063999999999971</v>
      </c>
      <c r="H134" s="9">
        <v>-1000</v>
      </c>
      <c r="J134" s="8">
        <f t="shared" si="44"/>
        <v>0.9064</v>
      </c>
      <c r="K134" s="9">
        <f>IF(J134=N2,'Masse et Centrage'!$G$44,-1000)</f>
        <v>-1000</v>
      </c>
      <c r="L134" s="9">
        <f t="shared" si="38"/>
        <v>0</v>
      </c>
      <c r="S134" s="9">
        <f t="shared" si="45"/>
        <v>232</v>
      </c>
      <c r="T134" s="9">
        <f>IF(S134&lt;Q8,-1000,IF(S134&lt;=Q10,O10*S134+P10,IF(S134&lt;=Q11,O11*S134+P11,IF(S134&lt;=Q12,O12*S134+P12,8000))))</f>
        <v>1934.084372856003</v>
      </c>
      <c r="U134" s="9">
        <f>IF(S134&lt;Q13,-1000,IF(S134&lt;=Q15,O15*S134+P15,IF(S134&lt;=Q16,O16*S134+P16,IF(S134&lt;=Q17,O17*S134+P17,8000))))</f>
        <v>-1000</v>
      </c>
      <c r="V134" s="9">
        <f>'Perfos Décollage'!F2</f>
        <v>500</v>
      </c>
      <c r="W134" s="9">
        <f t="shared" si="39"/>
        <v>0</v>
      </c>
      <c r="X134" s="9">
        <f t="shared" si="34"/>
        <v>-4000</v>
      </c>
      <c r="Y134" s="9">
        <f t="shared" si="40"/>
        <v>0</v>
      </c>
      <c r="Z134" s="9">
        <f t="shared" si="35"/>
        <v>-4000</v>
      </c>
      <c r="AB134" s="9">
        <f t="shared" si="46"/>
        <v>232</v>
      </c>
      <c r="AC134" s="9"/>
      <c r="AD134" s="9">
        <v>-1000</v>
      </c>
      <c r="AE134" s="9">
        <f>'Perfos Atterissage'!F2</f>
        <v>500</v>
      </c>
      <c r="AF134" s="9">
        <f t="shared" si="47"/>
        <v>0</v>
      </c>
      <c r="AG134" s="9">
        <f t="shared" si="36"/>
        <v>-4000</v>
      </c>
      <c r="AH134" s="9">
        <f t="shared" si="48"/>
        <v>0</v>
      </c>
      <c r="AI134" s="9">
        <f t="shared" si="37"/>
        <v>-4000</v>
      </c>
    </row>
    <row r="135" spans="1:35" ht="15">
      <c r="A135" s="8">
        <f t="shared" si="41"/>
        <v>0.9065999999999971</v>
      </c>
      <c r="B135" s="9">
        <f>'Masse et Centrage'!$G$44</f>
        <v>932</v>
      </c>
      <c r="D135" s="8">
        <f t="shared" si="42"/>
        <v>0.9065999999999971</v>
      </c>
      <c r="E135" s="9">
        <f t="shared" si="33"/>
        <v>920.9724999999951</v>
      </c>
      <c r="G135" s="8">
        <f t="shared" si="43"/>
        <v>0.9065999999999971</v>
      </c>
      <c r="H135" s="9">
        <v>-1000</v>
      </c>
      <c r="J135" s="8">
        <f t="shared" si="44"/>
        <v>0.9066</v>
      </c>
      <c r="K135" s="9">
        <f>IF(J135=N2,'Masse et Centrage'!$G$44,-1000)</f>
        <v>-1000</v>
      </c>
      <c r="L135" s="9">
        <f t="shared" si="38"/>
        <v>0</v>
      </c>
      <c r="S135" s="9">
        <f t="shared" si="45"/>
        <v>233</v>
      </c>
      <c r="T135" s="9">
        <f>IF(S135&lt;Q8,-1000,IF(S135&lt;=Q10,O10*S135+P10,IF(S135&lt;=Q11,O11*S135+P11,IF(S135&lt;=Q12,O12*S135+P12,8000))))</f>
        <v>1996.8919353880028</v>
      </c>
      <c r="U135" s="9">
        <f>IF(S135&lt;Q13,-1000,IF(S135&lt;=Q15,O15*S135+P15,IF(S135&lt;=Q16,O16*S135+P16,IF(S135&lt;=Q17,O17*S135+P17,8000))))</f>
        <v>-1000</v>
      </c>
      <c r="V135" s="9">
        <f>'Perfos Décollage'!F2</f>
        <v>500</v>
      </c>
      <c r="W135" s="9">
        <f t="shared" si="39"/>
        <v>0</v>
      </c>
      <c r="X135" s="9">
        <f t="shared" si="34"/>
        <v>-4000</v>
      </c>
      <c r="Y135" s="9">
        <f t="shared" si="40"/>
        <v>0</v>
      </c>
      <c r="Z135" s="9">
        <f t="shared" si="35"/>
        <v>-4000</v>
      </c>
      <c r="AB135" s="9">
        <f t="shared" si="46"/>
        <v>233</v>
      </c>
      <c r="AC135" s="9"/>
      <c r="AD135" s="9">
        <v>-1000</v>
      </c>
      <c r="AE135" s="9">
        <f>'Perfos Atterissage'!F2</f>
        <v>500</v>
      </c>
      <c r="AF135" s="9">
        <f t="shared" si="47"/>
        <v>0</v>
      </c>
      <c r="AG135" s="9">
        <f t="shared" si="36"/>
        <v>-4000</v>
      </c>
      <c r="AH135" s="9">
        <f t="shared" si="48"/>
        <v>0</v>
      </c>
      <c r="AI135" s="9">
        <f t="shared" si="37"/>
        <v>-4000</v>
      </c>
    </row>
    <row r="136" spans="1:35" ht="15">
      <c r="A136" s="8">
        <f t="shared" si="41"/>
        <v>0.906799999999997</v>
      </c>
      <c r="B136" s="9">
        <f>'Masse et Centrage'!$G$44</f>
        <v>932</v>
      </c>
      <c r="D136" s="8">
        <f t="shared" si="42"/>
        <v>0.906799999999997</v>
      </c>
      <c r="E136" s="9">
        <f t="shared" si="33"/>
        <v>921.3049999999951</v>
      </c>
      <c r="G136" s="8">
        <f t="shared" si="43"/>
        <v>0.906799999999997</v>
      </c>
      <c r="H136" s="9">
        <v>-1000</v>
      </c>
      <c r="J136" s="8">
        <f t="shared" si="44"/>
        <v>0.9068</v>
      </c>
      <c r="K136" s="9">
        <f>IF(J136=N2,'Masse et Centrage'!$G$44,-1000)</f>
        <v>-1000</v>
      </c>
      <c r="L136" s="9">
        <f t="shared" si="38"/>
        <v>0</v>
      </c>
      <c r="S136" s="9">
        <f t="shared" si="45"/>
        <v>234</v>
      </c>
      <c r="T136" s="9">
        <f>IF(S136&lt;Q8,-1000,IF(S136&lt;=Q10,O10*S136+P10,IF(S136&lt;=Q11,O11*S136+P11,IF(S136&lt;=Q12,O12*S136+P12,8000))))</f>
        <v>2059.6994979200026</v>
      </c>
      <c r="U136" s="9">
        <f>IF(S136&lt;Q13,-1000,IF(S136&lt;=Q15,O15*S136+P15,IF(S136&lt;=Q16,O16*S136+P16,IF(S136&lt;=Q17,O17*S136+P17,8000))))</f>
        <v>-1000</v>
      </c>
      <c r="V136" s="9">
        <f>'Perfos Décollage'!F2</f>
        <v>500</v>
      </c>
      <c r="W136" s="9">
        <f t="shared" si="39"/>
        <v>0</v>
      </c>
      <c r="X136" s="9">
        <f t="shared" si="34"/>
        <v>-4000</v>
      </c>
      <c r="Y136" s="9">
        <f t="shared" si="40"/>
        <v>0</v>
      </c>
      <c r="Z136" s="9">
        <f t="shared" si="35"/>
        <v>-4000</v>
      </c>
      <c r="AB136" s="9">
        <f t="shared" si="46"/>
        <v>234</v>
      </c>
      <c r="AC136" s="9"/>
      <c r="AD136" s="9">
        <v>-1000</v>
      </c>
      <c r="AE136" s="9">
        <f>'Perfos Atterissage'!F2</f>
        <v>500</v>
      </c>
      <c r="AF136" s="9">
        <f t="shared" si="47"/>
        <v>0</v>
      </c>
      <c r="AG136" s="9">
        <f t="shared" si="36"/>
        <v>-4000</v>
      </c>
      <c r="AH136" s="9">
        <f t="shared" si="48"/>
        <v>0</v>
      </c>
      <c r="AI136" s="9">
        <f t="shared" si="37"/>
        <v>-4000</v>
      </c>
    </row>
    <row r="137" spans="1:35" ht="15">
      <c r="A137" s="8">
        <f t="shared" si="41"/>
        <v>0.906999999999997</v>
      </c>
      <c r="B137" s="9">
        <f>'Masse et Centrage'!$G$44</f>
        <v>932</v>
      </c>
      <c r="D137" s="8">
        <f t="shared" si="42"/>
        <v>0.906999999999997</v>
      </c>
      <c r="E137" s="9">
        <f t="shared" si="33"/>
        <v>921.637499999995</v>
      </c>
      <c r="G137" s="8">
        <f t="shared" si="43"/>
        <v>0.906999999999997</v>
      </c>
      <c r="H137" s="9">
        <v>-1000</v>
      </c>
      <c r="J137" s="8">
        <f t="shared" si="44"/>
        <v>0.907</v>
      </c>
      <c r="K137" s="9">
        <f>IF(J137=N2,'Masse et Centrage'!$G$44,-1000)</f>
        <v>-1000</v>
      </c>
      <c r="L137" s="9">
        <f t="shared" si="38"/>
        <v>0</v>
      </c>
      <c r="S137" s="9">
        <f t="shared" si="45"/>
        <v>235</v>
      </c>
      <c r="T137" s="9">
        <f>IF(S137&lt;Q8,-1000,IF(S137&lt;=Q10,O10*S137+P10,IF(S137&lt;=Q11,O11*S137+P11,IF(S137&lt;=Q12,O12*S137+P12,8000))))</f>
        <v>2122.5070604520024</v>
      </c>
      <c r="U137" s="9">
        <f>IF(S137&lt;Q13,-1000,IF(S137&lt;=Q15,O15*S137+P15,IF(S137&lt;=Q16,O16*S137+P16,IF(S137&lt;=Q17,O17*S137+P17,8000))))</f>
        <v>-1000</v>
      </c>
      <c r="V137" s="9">
        <f>'Perfos Décollage'!F2</f>
        <v>500</v>
      </c>
      <c r="W137" s="9">
        <f t="shared" si="39"/>
        <v>0</v>
      </c>
      <c r="X137" s="9">
        <f t="shared" si="34"/>
        <v>-4000</v>
      </c>
      <c r="Y137" s="9">
        <f t="shared" si="40"/>
        <v>0</v>
      </c>
      <c r="Z137" s="9">
        <f t="shared" si="35"/>
        <v>-4000</v>
      </c>
      <c r="AB137" s="9">
        <f t="shared" si="46"/>
        <v>235</v>
      </c>
      <c r="AC137" s="9"/>
      <c r="AD137" s="9">
        <v>-1000</v>
      </c>
      <c r="AE137" s="9">
        <f>'Perfos Atterissage'!F2</f>
        <v>500</v>
      </c>
      <c r="AF137" s="9">
        <f t="shared" si="47"/>
        <v>0</v>
      </c>
      <c r="AG137" s="9">
        <f t="shared" si="36"/>
        <v>-4000</v>
      </c>
      <c r="AH137" s="9">
        <f t="shared" si="48"/>
        <v>0</v>
      </c>
      <c r="AI137" s="9">
        <f t="shared" si="37"/>
        <v>-4000</v>
      </c>
    </row>
    <row r="138" spans="1:35" ht="15">
      <c r="A138" s="8">
        <f t="shared" si="41"/>
        <v>0.907199999999997</v>
      </c>
      <c r="B138" s="9">
        <f>'Masse et Centrage'!$G$44</f>
        <v>932</v>
      </c>
      <c r="D138" s="8">
        <f t="shared" si="42"/>
        <v>0.907199999999997</v>
      </c>
      <c r="E138" s="9">
        <f t="shared" si="33"/>
        <v>921.969999999995</v>
      </c>
      <c r="G138" s="8">
        <f t="shared" si="43"/>
        <v>0.907199999999997</v>
      </c>
      <c r="H138" s="9">
        <v>-1000</v>
      </c>
      <c r="J138" s="8">
        <f t="shared" si="44"/>
        <v>0.9072</v>
      </c>
      <c r="K138" s="9">
        <f>IF(J138=N2,'Masse et Centrage'!$G$44,-1000)</f>
        <v>-1000</v>
      </c>
      <c r="L138" s="9">
        <f t="shared" si="38"/>
        <v>0</v>
      </c>
      <c r="S138" s="9">
        <f t="shared" si="45"/>
        <v>236</v>
      </c>
      <c r="T138" s="9">
        <f>IF(S138&lt;Q8,-1000,IF(S138&lt;=Q10,O10*S138+P10,IF(S138&lt;=Q11,O11*S138+P11,IF(S138&lt;=Q12,O12*S138+P12,8000))))</f>
        <v>2185.314622984004</v>
      </c>
      <c r="U138" s="9">
        <f>IF(S138&lt;Q13,-1000,IF(S138&lt;=Q15,O15*S138+P15,IF(S138&lt;=Q16,O16*S138+P16,IF(S138&lt;=Q17,O17*S138+P17,8000))))</f>
        <v>-1000</v>
      </c>
      <c r="V138" s="9">
        <f>'Perfos Décollage'!F2</f>
        <v>500</v>
      </c>
      <c r="W138" s="9">
        <f t="shared" si="39"/>
        <v>0</v>
      </c>
      <c r="X138" s="9">
        <f t="shared" si="34"/>
        <v>-4000</v>
      </c>
      <c r="Y138" s="9">
        <f t="shared" si="40"/>
        <v>0</v>
      </c>
      <c r="Z138" s="9">
        <f t="shared" si="35"/>
        <v>-4000</v>
      </c>
      <c r="AB138" s="9">
        <f t="shared" si="46"/>
        <v>236</v>
      </c>
      <c r="AC138" s="9"/>
      <c r="AD138" s="9">
        <v>-1000</v>
      </c>
      <c r="AE138" s="9">
        <f>'Perfos Atterissage'!F2</f>
        <v>500</v>
      </c>
      <c r="AF138" s="9">
        <f t="shared" si="47"/>
        <v>0</v>
      </c>
      <c r="AG138" s="9">
        <f t="shared" si="36"/>
        <v>-4000</v>
      </c>
      <c r="AH138" s="9">
        <f t="shared" si="48"/>
        <v>0</v>
      </c>
      <c r="AI138" s="9">
        <f t="shared" si="37"/>
        <v>-4000</v>
      </c>
    </row>
    <row r="139" spans="1:35" ht="15">
      <c r="A139" s="8">
        <f t="shared" si="41"/>
        <v>0.907399999999997</v>
      </c>
      <c r="B139" s="9">
        <f>'Masse et Centrage'!$G$44</f>
        <v>932</v>
      </c>
      <c r="D139" s="8">
        <f t="shared" si="42"/>
        <v>0.907399999999997</v>
      </c>
      <c r="E139" s="9">
        <f t="shared" si="33"/>
        <v>922.302499999995</v>
      </c>
      <c r="G139" s="8">
        <f t="shared" si="43"/>
        <v>0.907399999999997</v>
      </c>
      <c r="H139" s="9">
        <v>-1000</v>
      </c>
      <c r="J139" s="8">
        <f t="shared" si="44"/>
        <v>0.9074</v>
      </c>
      <c r="K139" s="9">
        <f>IF(J139=N2,'Masse et Centrage'!$G$44,-1000)</f>
        <v>-1000</v>
      </c>
      <c r="L139" s="9">
        <f t="shared" si="38"/>
        <v>0</v>
      </c>
      <c r="S139" s="9">
        <f t="shared" si="45"/>
        <v>237</v>
      </c>
      <c r="T139" s="9">
        <f>IF(S139&lt;Q8,-1000,IF(S139&lt;=Q10,O10*S139+P10,IF(S139&lt;=Q11,O11*S139+P11,IF(S139&lt;=Q12,O12*S139+P12,8000))))</f>
        <v>2248.122185516004</v>
      </c>
      <c r="U139" s="9">
        <f>IF(S139&lt;Q13,-1000,IF(S139&lt;=Q15,O15*S139+P15,IF(S139&lt;=Q16,O16*S139+P16,IF(S139&lt;=Q17,O17*S139+P17,8000))))</f>
        <v>-1000</v>
      </c>
      <c r="V139" s="9">
        <f>'Perfos Décollage'!F2</f>
        <v>500</v>
      </c>
      <c r="W139" s="9">
        <f t="shared" si="39"/>
        <v>0</v>
      </c>
      <c r="X139" s="9">
        <f t="shared" si="34"/>
        <v>-4000</v>
      </c>
      <c r="Y139" s="9">
        <f t="shared" si="40"/>
        <v>0</v>
      </c>
      <c r="Z139" s="9">
        <f t="shared" si="35"/>
        <v>-4000</v>
      </c>
      <c r="AB139" s="9">
        <f t="shared" si="46"/>
        <v>237</v>
      </c>
      <c r="AC139" s="9"/>
      <c r="AD139" s="9">
        <v>-1000</v>
      </c>
      <c r="AE139" s="9">
        <f>'Perfos Atterissage'!F2</f>
        <v>500</v>
      </c>
      <c r="AF139" s="9">
        <f t="shared" si="47"/>
        <v>0</v>
      </c>
      <c r="AG139" s="9">
        <f t="shared" si="36"/>
        <v>-4000</v>
      </c>
      <c r="AH139" s="9">
        <f t="shared" si="48"/>
        <v>0</v>
      </c>
      <c r="AI139" s="9">
        <f t="shared" si="37"/>
        <v>-4000</v>
      </c>
    </row>
    <row r="140" spans="1:35" ht="15">
      <c r="A140" s="8">
        <f t="shared" si="41"/>
        <v>0.907599999999997</v>
      </c>
      <c r="B140" s="9">
        <f>'Masse et Centrage'!$G$44</f>
        <v>932</v>
      </c>
      <c r="D140" s="8">
        <f t="shared" si="42"/>
        <v>0.907599999999997</v>
      </c>
      <c r="E140" s="9">
        <f t="shared" si="33"/>
        <v>922.634999999995</v>
      </c>
      <c r="G140" s="8">
        <f t="shared" si="43"/>
        <v>0.907599999999997</v>
      </c>
      <c r="H140" s="9">
        <v>-1000</v>
      </c>
      <c r="J140" s="8">
        <f t="shared" si="44"/>
        <v>0.9076</v>
      </c>
      <c r="K140" s="9">
        <f>IF(J140=N2,'Masse et Centrage'!$G$44,-1000)</f>
        <v>-1000</v>
      </c>
      <c r="L140" s="9">
        <f t="shared" si="38"/>
        <v>0</v>
      </c>
      <c r="S140" s="9">
        <f t="shared" si="45"/>
        <v>238</v>
      </c>
      <c r="T140" s="9">
        <f>IF(S140&lt;Q8,-1000,IF(S140&lt;=Q10,O10*S140+P10,IF(S140&lt;=Q11,O11*S140+P11,IF(S140&lt;=Q12,O12*S140+P12,8000))))</f>
        <v>2310.9297480480036</v>
      </c>
      <c r="U140" s="9">
        <f>IF(S140&lt;Q13,-1000,IF(S140&lt;=Q15,O15*S140+P15,IF(S140&lt;=Q16,O16*S140+P16,IF(S140&lt;=Q17,O17*S140+P17,8000))))</f>
        <v>-1000</v>
      </c>
      <c r="V140" s="9">
        <f>'Perfos Décollage'!F2</f>
        <v>500</v>
      </c>
      <c r="W140" s="9">
        <f t="shared" si="39"/>
        <v>0</v>
      </c>
      <c r="X140" s="9">
        <f t="shared" si="34"/>
        <v>-4000</v>
      </c>
      <c r="Y140" s="9">
        <f t="shared" si="40"/>
        <v>0</v>
      </c>
      <c r="Z140" s="9">
        <f t="shared" si="35"/>
        <v>-4000</v>
      </c>
      <c r="AB140" s="9">
        <f t="shared" si="46"/>
        <v>238</v>
      </c>
      <c r="AC140" s="9"/>
      <c r="AD140" s="9">
        <v>-1000</v>
      </c>
      <c r="AE140" s="9">
        <f>'Perfos Atterissage'!F2</f>
        <v>500</v>
      </c>
      <c r="AF140" s="9">
        <f t="shared" si="47"/>
        <v>0</v>
      </c>
      <c r="AG140" s="9">
        <f t="shared" si="36"/>
        <v>-4000</v>
      </c>
      <c r="AH140" s="9">
        <f t="shared" si="48"/>
        <v>0</v>
      </c>
      <c r="AI140" s="9">
        <f t="shared" si="37"/>
        <v>-4000</v>
      </c>
    </row>
    <row r="141" spans="1:35" ht="15">
      <c r="A141" s="8">
        <f t="shared" si="41"/>
        <v>0.9077999999999969</v>
      </c>
      <c r="B141" s="9">
        <f>'Masse et Centrage'!$G$44</f>
        <v>932</v>
      </c>
      <c r="D141" s="8">
        <f t="shared" si="42"/>
        <v>0.9077999999999969</v>
      </c>
      <c r="E141" s="9">
        <f t="shared" si="33"/>
        <v>922.967499999995</v>
      </c>
      <c r="G141" s="8">
        <f t="shared" si="43"/>
        <v>0.9077999999999969</v>
      </c>
      <c r="H141" s="9">
        <v>-1000</v>
      </c>
      <c r="J141" s="8">
        <f t="shared" si="44"/>
        <v>0.9078</v>
      </c>
      <c r="K141" s="9">
        <f>IF(J141=N2,'Masse et Centrage'!$G$44,-1000)</f>
        <v>-1000</v>
      </c>
      <c r="L141" s="9">
        <f t="shared" si="38"/>
        <v>0</v>
      </c>
      <c r="S141" s="9">
        <f t="shared" si="45"/>
        <v>239</v>
      </c>
      <c r="T141" s="9">
        <f>IF(S141&lt;Q8,-1000,IF(S141&lt;=Q10,O10*S141+P10,IF(S141&lt;=Q11,O11*S141+P11,IF(S141&lt;=Q12,O12*S141+P12,8000))))</f>
        <v>2373.7373105800034</v>
      </c>
      <c r="U141" s="9">
        <f>IF(S141&lt;Q13,-1000,IF(S141&lt;=Q15,O15*S141+P15,IF(S141&lt;=Q16,O16*S141+P16,IF(S141&lt;=Q17,O17*S141+P17,8000))))</f>
        <v>-1000</v>
      </c>
      <c r="V141" s="9">
        <f>'Perfos Décollage'!F2</f>
        <v>500</v>
      </c>
      <c r="W141" s="9">
        <f t="shared" si="39"/>
        <v>0</v>
      </c>
      <c r="X141" s="9">
        <f t="shared" si="34"/>
        <v>-4000</v>
      </c>
      <c r="Y141" s="9">
        <f t="shared" si="40"/>
        <v>0</v>
      </c>
      <c r="Z141" s="9">
        <f t="shared" si="35"/>
        <v>-4000</v>
      </c>
      <c r="AB141" s="9">
        <f t="shared" si="46"/>
        <v>239</v>
      </c>
      <c r="AC141" s="9"/>
      <c r="AD141" s="9">
        <v>-1000</v>
      </c>
      <c r="AE141" s="9">
        <f>'Perfos Atterissage'!F2</f>
        <v>500</v>
      </c>
      <c r="AF141" s="9">
        <f t="shared" si="47"/>
        <v>0</v>
      </c>
      <c r="AG141" s="9">
        <f t="shared" si="36"/>
        <v>-4000</v>
      </c>
      <c r="AH141" s="9">
        <f t="shared" si="48"/>
        <v>0</v>
      </c>
      <c r="AI141" s="9">
        <f t="shared" si="37"/>
        <v>-4000</v>
      </c>
    </row>
    <row r="142" spans="1:35" ht="15">
      <c r="A142" s="8">
        <f t="shared" si="41"/>
        <v>0.9079999999999969</v>
      </c>
      <c r="B142" s="9">
        <f>'Masse et Centrage'!$G$44</f>
        <v>932</v>
      </c>
      <c r="D142" s="8">
        <f t="shared" si="42"/>
        <v>0.9079999999999969</v>
      </c>
      <c r="E142" s="9">
        <f t="shared" si="33"/>
        <v>923.299999999995</v>
      </c>
      <c r="G142" s="8">
        <f t="shared" si="43"/>
        <v>0.9079999999999969</v>
      </c>
      <c r="H142" s="9">
        <v>-1000</v>
      </c>
      <c r="J142" s="8">
        <f t="shared" si="44"/>
        <v>0.908</v>
      </c>
      <c r="K142" s="9">
        <f>IF(J142=N2,'Masse et Centrage'!$G$44,-1000)</f>
        <v>-1000</v>
      </c>
      <c r="L142" s="9">
        <f t="shared" si="38"/>
        <v>0</v>
      </c>
      <c r="S142" s="9">
        <f t="shared" si="45"/>
        <v>240</v>
      </c>
      <c r="T142" s="9">
        <f>IF(S142&lt;Q8,-1000,IF(S142&lt;=Q10,O10*S142+P10,IF(S142&lt;=Q11,O11*S142+P11,IF(S142&lt;=Q12,O12*S142+P12,8000))))</f>
        <v>2436.544873112003</v>
      </c>
      <c r="U142" s="9">
        <f>IF(S142&lt;Q13,-1000,IF(S142&lt;=Q15,O15*S142+P15,IF(S142&lt;=Q16,O16*S142+P16,IF(S142&lt;=Q17,O17*S142+P17,8000))))</f>
        <v>-1000</v>
      </c>
      <c r="V142" s="9">
        <f>'Perfos Décollage'!F2</f>
        <v>500</v>
      </c>
      <c r="W142" s="9">
        <f t="shared" si="39"/>
        <v>0</v>
      </c>
      <c r="X142" s="9">
        <f t="shared" si="34"/>
        <v>-4000</v>
      </c>
      <c r="Y142" s="9">
        <f t="shared" si="40"/>
        <v>0</v>
      </c>
      <c r="Z142" s="9">
        <f t="shared" si="35"/>
        <v>-4000</v>
      </c>
      <c r="AB142" s="9">
        <f t="shared" si="46"/>
        <v>240</v>
      </c>
      <c r="AC142" s="9"/>
      <c r="AD142" s="9">
        <v>-1000</v>
      </c>
      <c r="AE142" s="9">
        <f>'Perfos Atterissage'!F2</f>
        <v>500</v>
      </c>
      <c r="AF142" s="9">
        <f t="shared" si="47"/>
        <v>0</v>
      </c>
      <c r="AG142" s="9">
        <f t="shared" si="36"/>
        <v>-4000</v>
      </c>
      <c r="AH142" s="9">
        <f t="shared" si="48"/>
        <v>0</v>
      </c>
      <c r="AI142" s="9">
        <f t="shared" si="37"/>
        <v>-4000</v>
      </c>
    </row>
    <row r="143" spans="1:35" ht="15">
      <c r="A143" s="8">
        <f t="shared" si="41"/>
        <v>0.9081999999999969</v>
      </c>
      <c r="B143" s="9">
        <f>'Masse et Centrage'!$G$44</f>
        <v>932</v>
      </c>
      <c r="D143" s="8">
        <f t="shared" si="42"/>
        <v>0.9081999999999969</v>
      </c>
      <c r="E143" s="9">
        <f t="shared" si="33"/>
        <v>923.6324999999949</v>
      </c>
      <c r="G143" s="8">
        <f t="shared" si="43"/>
        <v>0.9081999999999969</v>
      </c>
      <c r="H143" s="9">
        <v>-1000</v>
      </c>
      <c r="J143" s="8">
        <f t="shared" si="44"/>
        <v>0.9082</v>
      </c>
      <c r="K143" s="9">
        <f>IF(J143=N2,'Masse et Centrage'!$G$44,-1000)</f>
        <v>-1000</v>
      </c>
      <c r="L143" s="9">
        <f t="shared" si="38"/>
        <v>0</v>
      </c>
      <c r="S143" s="9">
        <f t="shared" si="45"/>
        <v>241</v>
      </c>
      <c r="T143" s="9">
        <f>IF(S143&lt;Q8,-1000,IF(S143&lt;=Q10,O10*S143+P10,IF(S143&lt;=Q11,O11*S143+P11,IF(S143&lt;=Q12,O12*S143+P12,8000))))</f>
        <v>2499.352435644003</v>
      </c>
      <c r="U143" s="9">
        <f>IF(S143&lt;Q13,-1000,IF(S143&lt;=Q15,O15*S143+P15,IF(S143&lt;=Q16,O16*S143+P16,IF(S143&lt;=Q17,O17*S143+P17,8000))))</f>
        <v>-1000</v>
      </c>
      <c r="V143" s="9">
        <f>'Perfos Décollage'!F2</f>
        <v>500</v>
      </c>
      <c r="W143" s="9">
        <f t="shared" si="39"/>
        <v>0</v>
      </c>
      <c r="X143" s="9">
        <f t="shared" si="34"/>
        <v>-4000</v>
      </c>
      <c r="Y143" s="9">
        <f t="shared" si="40"/>
        <v>0</v>
      </c>
      <c r="Z143" s="9">
        <f t="shared" si="35"/>
        <v>-4000</v>
      </c>
      <c r="AB143" s="9">
        <f t="shared" si="46"/>
        <v>241</v>
      </c>
      <c r="AC143" s="9"/>
      <c r="AD143" s="9">
        <v>-1000</v>
      </c>
      <c r="AE143" s="9">
        <f>'Perfos Atterissage'!F2</f>
        <v>500</v>
      </c>
      <c r="AF143" s="9">
        <f t="shared" si="47"/>
        <v>0</v>
      </c>
      <c r="AG143" s="9">
        <f t="shared" si="36"/>
        <v>-4000</v>
      </c>
      <c r="AH143" s="9">
        <f t="shared" si="48"/>
        <v>0</v>
      </c>
      <c r="AI143" s="9">
        <f t="shared" si="37"/>
        <v>-4000</v>
      </c>
    </row>
    <row r="144" spans="1:35" ht="15">
      <c r="A144" s="8">
        <f t="shared" si="41"/>
        <v>0.9083999999999969</v>
      </c>
      <c r="B144" s="9">
        <f>'Masse et Centrage'!$G$44</f>
        <v>932</v>
      </c>
      <c r="D144" s="8">
        <f t="shared" si="42"/>
        <v>0.9083999999999969</v>
      </c>
      <c r="E144" s="9">
        <f t="shared" si="33"/>
        <v>923.9649999999949</v>
      </c>
      <c r="G144" s="8">
        <f t="shared" si="43"/>
        <v>0.9083999999999969</v>
      </c>
      <c r="H144" s="9">
        <v>-1000</v>
      </c>
      <c r="J144" s="8">
        <f t="shared" si="44"/>
        <v>0.9084</v>
      </c>
      <c r="K144" s="9">
        <f>IF(J144=N2,'Masse et Centrage'!$G$44,-1000)</f>
        <v>-1000</v>
      </c>
      <c r="L144" s="9">
        <f t="shared" si="38"/>
        <v>0</v>
      </c>
      <c r="S144" s="9">
        <f t="shared" si="45"/>
        <v>242</v>
      </c>
      <c r="T144" s="9">
        <f>IF(S144&lt;Q8,-1000,IF(S144&lt;=Q10,O10*S144+P10,IF(S144&lt;=Q11,O11*S144+P11,IF(S144&lt;=Q12,O12*S144+P12,8000))))</f>
        <v>2554.2487868439985</v>
      </c>
      <c r="U144" s="9">
        <f>IF(S144&lt;Q13,-1000,IF(S144&lt;=Q15,O15*S144+P15,IF(S144&lt;=Q16,O16*S144+P16,IF(S144&lt;=Q17,O17*S144+P17,8000))))</f>
        <v>-1000</v>
      </c>
      <c r="V144" s="9">
        <f>'Perfos Décollage'!F2</f>
        <v>500</v>
      </c>
      <c r="W144" s="9">
        <f t="shared" si="39"/>
        <v>0</v>
      </c>
      <c r="X144" s="9">
        <f t="shared" si="34"/>
        <v>-4000</v>
      </c>
      <c r="Y144" s="9">
        <f t="shared" si="40"/>
        <v>0</v>
      </c>
      <c r="Z144" s="9">
        <f t="shared" si="35"/>
        <v>-4000</v>
      </c>
      <c r="AB144" s="9">
        <f t="shared" si="46"/>
        <v>242</v>
      </c>
      <c r="AC144" s="9"/>
      <c r="AD144" s="9">
        <v>-1000</v>
      </c>
      <c r="AE144" s="9">
        <f>'Perfos Atterissage'!F2</f>
        <v>500</v>
      </c>
      <c r="AF144" s="9">
        <f t="shared" si="47"/>
        <v>0</v>
      </c>
      <c r="AG144" s="9">
        <f t="shared" si="36"/>
        <v>-4000</v>
      </c>
      <c r="AH144" s="9">
        <f t="shared" si="48"/>
        <v>0</v>
      </c>
      <c r="AI144" s="9">
        <f t="shared" si="37"/>
        <v>-4000</v>
      </c>
    </row>
    <row r="145" spans="1:35" ht="15">
      <c r="A145" s="8">
        <f t="shared" si="41"/>
        <v>0.9085999999999969</v>
      </c>
      <c r="B145" s="9">
        <f>'Masse et Centrage'!$G$44</f>
        <v>932</v>
      </c>
      <c r="D145" s="8">
        <f t="shared" si="42"/>
        <v>0.9085999999999969</v>
      </c>
      <c r="E145" s="9">
        <f t="shared" si="33"/>
        <v>924.2974999999947</v>
      </c>
      <c r="G145" s="8">
        <f t="shared" si="43"/>
        <v>0.9085999999999969</v>
      </c>
      <c r="H145" s="9">
        <v>-1000</v>
      </c>
      <c r="J145" s="8">
        <f t="shared" si="44"/>
        <v>0.9086</v>
      </c>
      <c r="K145" s="9">
        <f>IF(J145=N2,'Masse et Centrage'!$G$44,-1000)</f>
        <v>-1000</v>
      </c>
      <c r="L145" s="9">
        <f t="shared" si="38"/>
        <v>0</v>
      </c>
      <c r="S145" s="9">
        <f t="shared" si="45"/>
        <v>243</v>
      </c>
      <c r="T145" s="9">
        <f>IF(S145&lt;Q8,-1000,IF(S145&lt;=Q10,O10*S145+P10,IF(S145&lt;=Q11,O11*S145+P11,IF(S145&lt;=Q12,O12*S145+P12,8000))))</f>
        <v>2605.848702123998</v>
      </c>
      <c r="U145" s="9">
        <f>IF(S145&lt;Q13,-1000,IF(S145&lt;=Q15,O15*S145+P15,IF(S145&lt;=Q16,O16*S145+P16,IF(S145&lt;=Q17,O17*S145+P17,8000))))</f>
        <v>-1000</v>
      </c>
      <c r="V145" s="9">
        <f>'Perfos Décollage'!F2</f>
        <v>500</v>
      </c>
      <c r="W145" s="9">
        <f t="shared" si="39"/>
        <v>0</v>
      </c>
      <c r="X145" s="9">
        <f t="shared" si="34"/>
        <v>-4000</v>
      </c>
      <c r="Y145" s="9">
        <f t="shared" si="40"/>
        <v>0</v>
      </c>
      <c r="Z145" s="9">
        <f t="shared" si="35"/>
        <v>-4000</v>
      </c>
      <c r="AB145" s="9">
        <f t="shared" si="46"/>
        <v>243</v>
      </c>
      <c r="AC145" s="9"/>
      <c r="AD145" s="9">
        <v>-1000</v>
      </c>
      <c r="AE145" s="9">
        <f>'Perfos Atterissage'!F2</f>
        <v>500</v>
      </c>
      <c r="AF145" s="9">
        <f t="shared" si="47"/>
        <v>0</v>
      </c>
      <c r="AG145" s="9">
        <f t="shared" si="36"/>
        <v>-4000</v>
      </c>
      <c r="AH145" s="9">
        <f t="shared" si="48"/>
        <v>0</v>
      </c>
      <c r="AI145" s="9">
        <f t="shared" si="37"/>
        <v>-4000</v>
      </c>
    </row>
    <row r="146" spans="1:35" ht="15">
      <c r="A146" s="8">
        <f t="shared" si="41"/>
        <v>0.9087999999999968</v>
      </c>
      <c r="B146" s="9">
        <f>'Masse et Centrage'!$G$44</f>
        <v>932</v>
      </c>
      <c r="D146" s="8">
        <f t="shared" si="42"/>
        <v>0.9087999999999968</v>
      </c>
      <c r="E146" s="9">
        <f t="shared" si="33"/>
        <v>924.6299999999947</v>
      </c>
      <c r="G146" s="8">
        <f t="shared" si="43"/>
        <v>0.9087999999999968</v>
      </c>
      <c r="H146" s="9">
        <v>-1000</v>
      </c>
      <c r="J146" s="8">
        <f t="shared" si="44"/>
        <v>0.9088</v>
      </c>
      <c r="K146" s="9">
        <f>IF(J146=N2,'Masse et Centrage'!$G$44,-1000)</f>
        <v>-1000</v>
      </c>
      <c r="L146" s="9">
        <f t="shared" si="38"/>
        <v>0</v>
      </c>
      <c r="S146" s="9">
        <f t="shared" si="45"/>
        <v>244</v>
      </c>
      <c r="T146" s="9">
        <f>IF(S146&lt;Q8,-1000,IF(S146&lt;=Q10,O10*S146+P10,IF(S146&lt;=Q11,O11*S146+P11,IF(S146&lt;=Q12,O12*S146+P12,8000))))</f>
        <v>2657.4486174039976</v>
      </c>
      <c r="U146" s="9">
        <f>IF(S146&lt;Q13,-1000,IF(S146&lt;=Q15,O15*S146+P15,IF(S146&lt;=Q16,O16*S146+P16,IF(S146&lt;=Q17,O17*S146+P17,8000))))</f>
        <v>-1000</v>
      </c>
      <c r="V146" s="9">
        <f>'Perfos Décollage'!F2</f>
        <v>500</v>
      </c>
      <c r="W146" s="9">
        <f t="shared" si="39"/>
        <v>0</v>
      </c>
      <c r="X146" s="9">
        <f t="shared" si="34"/>
        <v>-4000</v>
      </c>
      <c r="Y146" s="9">
        <f t="shared" si="40"/>
        <v>0</v>
      </c>
      <c r="Z146" s="9">
        <f t="shared" si="35"/>
        <v>-4000</v>
      </c>
      <c r="AB146" s="9">
        <f t="shared" si="46"/>
        <v>244</v>
      </c>
      <c r="AC146" s="9"/>
      <c r="AD146" s="9">
        <v>-1000</v>
      </c>
      <c r="AE146" s="9">
        <f>'Perfos Atterissage'!F2</f>
        <v>500</v>
      </c>
      <c r="AF146" s="9">
        <f t="shared" si="47"/>
        <v>0</v>
      </c>
      <c r="AG146" s="9">
        <f t="shared" si="36"/>
        <v>-4000</v>
      </c>
      <c r="AH146" s="9">
        <f t="shared" si="48"/>
        <v>0</v>
      </c>
      <c r="AI146" s="9">
        <f t="shared" si="37"/>
        <v>-4000</v>
      </c>
    </row>
    <row r="147" spans="1:35" ht="15">
      <c r="A147" s="8">
        <f t="shared" si="41"/>
        <v>0.9089999999999968</v>
      </c>
      <c r="B147" s="9">
        <f>'Masse et Centrage'!$G$44</f>
        <v>932</v>
      </c>
      <c r="D147" s="8">
        <f t="shared" si="42"/>
        <v>0.9089999999999968</v>
      </c>
      <c r="E147" s="9">
        <f t="shared" si="33"/>
        <v>924.9624999999946</v>
      </c>
      <c r="G147" s="8">
        <f t="shared" si="43"/>
        <v>0.9089999999999968</v>
      </c>
      <c r="H147" s="9">
        <v>-1000</v>
      </c>
      <c r="J147" s="8">
        <f t="shared" si="44"/>
        <v>0.909</v>
      </c>
      <c r="K147" s="9">
        <f>IF(J147=N2,'Masse et Centrage'!$G$44,-1000)</f>
        <v>-1000</v>
      </c>
      <c r="L147" s="9">
        <f t="shared" si="38"/>
        <v>0</v>
      </c>
      <c r="S147" s="9">
        <f t="shared" si="45"/>
        <v>245</v>
      </c>
      <c r="T147" s="9">
        <f>IF(S147&lt;Q8,-1000,IF(S147&lt;=Q10,O10*S147+P10,IF(S147&lt;=Q11,O11*S147+P11,IF(S147&lt;=Q12,O12*S147+P12,8000))))</f>
        <v>2709.048532683997</v>
      </c>
      <c r="U147" s="9">
        <f>IF(S147&lt;Q13,-1000,IF(S147&lt;=Q15,O15*S147+P15,IF(S147&lt;=Q16,O16*S147+P16,IF(S147&lt;=Q17,O17*S147+P17,8000))))</f>
        <v>-1000</v>
      </c>
      <c r="V147" s="9">
        <f>'Perfos Décollage'!F2</f>
        <v>500</v>
      </c>
      <c r="W147" s="9">
        <f t="shared" si="39"/>
        <v>0</v>
      </c>
      <c r="X147" s="9">
        <f t="shared" si="34"/>
        <v>-4000</v>
      </c>
      <c r="Y147" s="9">
        <f t="shared" si="40"/>
        <v>0</v>
      </c>
      <c r="Z147" s="9">
        <f t="shared" si="35"/>
        <v>-4000</v>
      </c>
      <c r="AB147" s="9">
        <f t="shared" si="46"/>
        <v>245</v>
      </c>
      <c r="AC147" s="9"/>
      <c r="AD147" s="9">
        <v>-1000</v>
      </c>
      <c r="AE147" s="9">
        <f>'Perfos Atterissage'!F2</f>
        <v>500</v>
      </c>
      <c r="AF147" s="9">
        <f t="shared" si="47"/>
        <v>0</v>
      </c>
      <c r="AG147" s="9">
        <f t="shared" si="36"/>
        <v>-4000</v>
      </c>
      <c r="AH147" s="9">
        <f t="shared" si="48"/>
        <v>0</v>
      </c>
      <c r="AI147" s="9">
        <f t="shared" si="37"/>
        <v>-4000</v>
      </c>
    </row>
    <row r="148" spans="1:35" ht="15">
      <c r="A148" s="8">
        <f t="shared" si="41"/>
        <v>0.9091999999999968</v>
      </c>
      <c r="B148" s="9">
        <f>'Masse et Centrage'!$G$44</f>
        <v>932</v>
      </c>
      <c r="D148" s="8">
        <f t="shared" si="42"/>
        <v>0.9091999999999968</v>
      </c>
      <c r="E148" s="9">
        <f t="shared" si="33"/>
        <v>925.2949999999946</v>
      </c>
      <c r="G148" s="8">
        <f t="shared" si="43"/>
        <v>0.9091999999999968</v>
      </c>
      <c r="H148" s="9">
        <v>-1000</v>
      </c>
      <c r="J148" s="8">
        <f t="shared" si="44"/>
        <v>0.9092</v>
      </c>
      <c r="K148" s="9">
        <f>IF(J148=N2,'Masse et Centrage'!$G$44,-1000)</f>
        <v>-1000</v>
      </c>
      <c r="L148" s="9">
        <f t="shared" si="38"/>
        <v>0</v>
      </c>
      <c r="S148" s="9">
        <f t="shared" si="45"/>
        <v>246</v>
      </c>
      <c r="T148" s="9">
        <f>IF(S148&lt;Q8,-1000,IF(S148&lt;=Q10,O10*S148+P10,IF(S148&lt;=Q11,O11*S148+P11,IF(S148&lt;=Q12,O12*S148+P12,8000))))</f>
        <v>2760.6484479639985</v>
      </c>
      <c r="U148" s="9">
        <f>IF(S148&lt;Q13,-1000,IF(S148&lt;=Q15,O15*S148+P15,IF(S148&lt;=Q16,O16*S148+P16,IF(S148&lt;=Q17,O17*S148+P17,8000))))</f>
        <v>-1000</v>
      </c>
      <c r="V148" s="9">
        <f>'Perfos Décollage'!F2</f>
        <v>500</v>
      </c>
      <c r="W148" s="9">
        <f t="shared" si="39"/>
        <v>0</v>
      </c>
      <c r="X148" s="9">
        <f t="shared" si="34"/>
        <v>-4000</v>
      </c>
      <c r="Y148" s="9">
        <f t="shared" si="40"/>
        <v>0</v>
      </c>
      <c r="Z148" s="9">
        <f t="shared" si="35"/>
        <v>-4000</v>
      </c>
      <c r="AB148" s="9">
        <f t="shared" si="46"/>
        <v>246</v>
      </c>
      <c r="AC148" s="9"/>
      <c r="AD148" s="9">
        <v>-1000</v>
      </c>
      <c r="AE148" s="9">
        <f>'Perfos Atterissage'!F2</f>
        <v>500</v>
      </c>
      <c r="AF148" s="9">
        <f t="shared" si="47"/>
        <v>0</v>
      </c>
      <c r="AG148" s="9">
        <f t="shared" si="36"/>
        <v>-4000</v>
      </c>
      <c r="AH148" s="9">
        <f t="shared" si="48"/>
        <v>0</v>
      </c>
      <c r="AI148" s="9">
        <f t="shared" si="37"/>
        <v>-4000</v>
      </c>
    </row>
    <row r="149" spans="1:35" ht="15">
      <c r="A149" s="8">
        <f t="shared" si="41"/>
        <v>0.9093999999999968</v>
      </c>
      <c r="B149" s="9">
        <f>'Masse et Centrage'!$G$44</f>
        <v>932</v>
      </c>
      <c r="D149" s="8">
        <f t="shared" si="42"/>
        <v>0.9093999999999968</v>
      </c>
      <c r="E149" s="9">
        <f t="shared" si="33"/>
        <v>925.6274999999946</v>
      </c>
      <c r="G149" s="8">
        <f t="shared" si="43"/>
        <v>0.9093999999999968</v>
      </c>
      <c r="H149" s="9">
        <v>-1000</v>
      </c>
      <c r="J149" s="8">
        <f t="shared" si="44"/>
        <v>0.9094</v>
      </c>
      <c r="K149" s="9">
        <f>IF(J149=N2,'Masse et Centrage'!$G$44,-1000)</f>
        <v>-1000</v>
      </c>
      <c r="L149" s="9">
        <f t="shared" si="38"/>
        <v>0</v>
      </c>
      <c r="S149" s="9">
        <f t="shared" si="45"/>
        <v>247</v>
      </c>
      <c r="T149" s="9">
        <f>IF(S149&lt;Q8,-1000,IF(S149&lt;=Q10,O10*S149+P10,IF(S149&lt;=Q11,O11*S149+P11,IF(S149&lt;=Q12,O12*S149+P12,8000))))</f>
        <v>2812.248363243998</v>
      </c>
      <c r="U149" s="9">
        <f>IF(S149&lt;Q13,-1000,IF(S149&lt;=Q15,O15*S149+P15,IF(S149&lt;=Q16,O16*S149+P16,IF(S149&lt;=Q17,O17*S149+P17,8000))))</f>
        <v>-1000</v>
      </c>
      <c r="V149" s="9">
        <f>'Perfos Décollage'!F2</f>
        <v>500</v>
      </c>
      <c r="W149" s="9">
        <f t="shared" si="39"/>
        <v>0</v>
      </c>
      <c r="X149" s="9">
        <f t="shared" si="34"/>
        <v>-4000</v>
      </c>
      <c r="Y149" s="9">
        <f t="shared" si="40"/>
        <v>0</v>
      </c>
      <c r="Z149" s="9">
        <f t="shared" si="35"/>
        <v>-4000</v>
      </c>
      <c r="AB149" s="9">
        <f t="shared" si="46"/>
        <v>247</v>
      </c>
      <c r="AC149" s="9"/>
      <c r="AD149" s="9">
        <v>-1000</v>
      </c>
      <c r="AE149" s="9">
        <f>'Perfos Atterissage'!F2</f>
        <v>500</v>
      </c>
      <c r="AF149" s="9">
        <f t="shared" si="47"/>
        <v>0</v>
      </c>
      <c r="AG149" s="9">
        <f t="shared" si="36"/>
        <v>-4000</v>
      </c>
      <c r="AH149" s="9">
        <f t="shared" si="48"/>
        <v>0</v>
      </c>
      <c r="AI149" s="9">
        <f t="shared" si="37"/>
        <v>-4000</v>
      </c>
    </row>
    <row r="150" spans="1:35" ht="15">
      <c r="A150" s="8">
        <f t="shared" si="41"/>
        <v>0.9095999999999967</v>
      </c>
      <c r="B150" s="9">
        <f>'Masse et Centrage'!$G$44</f>
        <v>932</v>
      </c>
      <c r="D150" s="8">
        <f t="shared" si="42"/>
        <v>0.9095999999999967</v>
      </c>
      <c r="E150" s="9">
        <f t="shared" si="33"/>
        <v>925.9599999999946</v>
      </c>
      <c r="G150" s="8">
        <f t="shared" si="43"/>
        <v>0.9095999999999967</v>
      </c>
      <c r="H150" s="9">
        <v>-1000</v>
      </c>
      <c r="J150" s="8">
        <f t="shared" si="44"/>
        <v>0.9096</v>
      </c>
      <c r="K150" s="9">
        <f>IF(J150=N2,'Masse et Centrage'!$G$44,-1000)</f>
        <v>-1000</v>
      </c>
      <c r="L150" s="9">
        <f t="shared" si="38"/>
        <v>0</v>
      </c>
      <c r="S150" s="9">
        <f t="shared" si="45"/>
        <v>248</v>
      </c>
      <c r="T150" s="9">
        <f>IF(S150&lt;Q8,-1000,IF(S150&lt;=Q10,O10*S150+P10,IF(S150&lt;=Q11,O11*S150+P11,IF(S150&lt;=Q12,O12*S150+P12,8000))))</f>
        <v>2863.8482785239976</v>
      </c>
      <c r="U150" s="9">
        <f>IF(S150&lt;Q13,-1000,IF(S150&lt;=Q15,O15*S150+P15,IF(S150&lt;=Q16,O16*S150+P16,IF(S150&lt;=Q17,O17*S150+P17,8000))))</f>
        <v>-1000</v>
      </c>
      <c r="V150" s="9">
        <f>'Perfos Décollage'!F2</f>
        <v>500</v>
      </c>
      <c r="W150" s="9">
        <f t="shared" si="39"/>
        <v>0</v>
      </c>
      <c r="X150" s="9">
        <f t="shared" si="34"/>
        <v>-4000</v>
      </c>
      <c r="Y150" s="9">
        <f t="shared" si="40"/>
        <v>0</v>
      </c>
      <c r="Z150" s="9">
        <f t="shared" si="35"/>
        <v>-4000</v>
      </c>
      <c r="AB150" s="9">
        <f t="shared" si="46"/>
        <v>248</v>
      </c>
      <c r="AC150" s="9"/>
      <c r="AD150" s="9">
        <v>-1000</v>
      </c>
      <c r="AE150" s="9">
        <f>'Perfos Atterissage'!F2</f>
        <v>500</v>
      </c>
      <c r="AF150" s="9">
        <f t="shared" si="47"/>
        <v>0</v>
      </c>
      <c r="AG150" s="9">
        <f t="shared" si="36"/>
        <v>-4000</v>
      </c>
      <c r="AH150" s="9">
        <f t="shared" si="48"/>
        <v>0</v>
      </c>
      <c r="AI150" s="9">
        <f t="shared" si="37"/>
        <v>-4000</v>
      </c>
    </row>
    <row r="151" spans="1:35" ht="15">
      <c r="A151" s="8">
        <f t="shared" si="41"/>
        <v>0.9097999999999967</v>
      </c>
      <c r="B151" s="9">
        <f>'Masse et Centrage'!$G$44</f>
        <v>932</v>
      </c>
      <c r="D151" s="8">
        <f t="shared" si="42"/>
        <v>0.9097999999999967</v>
      </c>
      <c r="E151" s="9">
        <f t="shared" si="33"/>
        <v>926.2924999999946</v>
      </c>
      <c r="G151" s="8">
        <f t="shared" si="43"/>
        <v>0.9097999999999967</v>
      </c>
      <c r="H151" s="9">
        <v>-1000</v>
      </c>
      <c r="J151" s="8">
        <f t="shared" si="44"/>
        <v>0.9098</v>
      </c>
      <c r="K151" s="9">
        <f>IF(J151=N2,'Masse et Centrage'!$G$44,-1000)</f>
        <v>-1000</v>
      </c>
      <c r="L151" s="9">
        <f t="shared" si="38"/>
        <v>0</v>
      </c>
      <c r="S151" s="9">
        <f t="shared" si="45"/>
        <v>249</v>
      </c>
      <c r="T151" s="9">
        <f>IF(S151&lt;Q8,-1000,IF(S151&lt;=Q10,O10*S151+P10,IF(S151&lt;=Q11,O11*S151+P11,IF(S151&lt;=Q12,O12*S151+P12,8000))))</f>
        <v>2915.448193803997</v>
      </c>
      <c r="U151" s="9">
        <f>IF(S151&lt;Q13,-1000,IF(S151&lt;=Q15,O15*S151+P15,IF(S151&lt;=Q16,O16*S151+P16,IF(S151&lt;=Q17,O17*S151+P17,8000))))</f>
        <v>-1000</v>
      </c>
      <c r="V151" s="9">
        <f>'Perfos Décollage'!F2</f>
        <v>500</v>
      </c>
      <c r="W151" s="9">
        <f t="shared" si="39"/>
        <v>0</v>
      </c>
      <c r="X151" s="9">
        <f t="shared" si="34"/>
        <v>-4000</v>
      </c>
      <c r="Y151" s="9">
        <f t="shared" si="40"/>
        <v>0</v>
      </c>
      <c r="Z151" s="9">
        <f t="shared" si="35"/>
        <v>-4000</v>
      </c>
      <c r="AB151" s="9">
        <f t="shared" si="46"/>
        <v>249</v>
      </c>
      <c r="AC151" s="9"/>
      <c r="AD151" s="9">
        <v>-1000</v>
      </c>
      <c r="AE151" s="9">
        <f>'Perfos Atterissage'!F2</f>
        <v>500</v>
      </c>
      <c r="AF151" s="9">
        <f t="shared" si="47"/>
        <v>0</v>
      </c>
      <c r="AG151" s="9">
        <f t="shared" si="36"/>
        <v>-4000</v>
      </c>
      <c r="AH151" s="9">
        <f t="shared" si="48"/>
        <v>0</v>
      </c>
      <c r="AI151" s="9">
        <f t="shared" si="37"/>
        <v>-4000</v>
      </c>
    </row>
    <row r="152" spans="1:35" ht="15">
      <c r="A152" s="8">
        <f t="shared" si="41"/>
        <v>0.9099999999999967</v>
      </c>
      <c r="B152" s="9">
        <f>'Masse et Centrage'!$G$44</f>
        <v>932</v>
      </c>
      <c r="D152" s="8">
        <f t="shared" si="42"/>
        <v>0.9099999999999967</v>
      </c>
      <c r="E152" s="9">
        <f t="shared" si="33"/>
        <v>926.6249999999945</v>
      </c>
      <c r="G152" s="8">
        <f t="shared" si="43"/>
        <v>0.9099999999999967</v>
      </c>
      <c r="H152" s="9">
        <v>-1000</v>
      </c>
      <c r="J152" s="8">
        <f t="shared" si="44"/>
        <v>0.91</v>
      </c>
      <c r="K152" s="9">
        <f>IF(J152=N2,'Masse et Centrage'!$G$44,-1000)</f>
        <v>-1000</v>
      </c>
      <c r="L152" s="9">
        <f t="shared" si="38"/>
        <v>0</v>
      </c>
      <c r="S152" s="9">
        <f t="shared" si="45"/>
        <v>250</v>
      </c>
      <c r="T152" s="9">
        <f>IF(S152&lt;Q8,-1000,IF(S152&lt;=Q10,O10*S152+P10,IF(S152&lt;=Q11,O11*S152+P11,IF(S152&lt;=Q12,O12*S152+P12,8000))))</f>
        <v>2967.0481090839985</v>
      </c>
      <c r="U152" s="9">
        <f>IF(S152&lt;Q13,-1000,IF(S152&lt;=Q15,O15*S152+P15,IF(S152&lt;=Q16,O16*S152+P16,IF(S152&lt;=Q17,O17*S152+P17,8000))))</f>
        <v>-1000</v>
      </c>
      <c r="V152" s="9">
        <f>'Perfos Décollage'!F2</f>
        <v>500</v>
      </c>
      <c r="W152" s="9">
        <f t="shared" si="39"/>
        <v>0</v>
      </c>
      <c r="X152" s="9">
        <f t="shared" si="34"/>
        <v>-4000</v>
      </c>
      <c r="Y152" s="9">
        <f t="shared" si="40"/>
        <v>0</v>
      </c>
      <c r="Z152" s="9">
        <f t="shared" si="35"/>
        <v>-4000</v>
      </c>
      <c r="AB152" s="9">
        <f t="shared" si="46"/>
        <v>250</v>
      </c>
      <c r="AC152" s="9"/>
      <c r="AD152" s="9">
        <v>-1000</v>
      </c>
      <c r="AE152" s="9">
        <f>'Perfos Atterissage'!F2</f>
        <v>500</v>
      </c>
      <c r="AF152" s="9">
        <f t="shared" si="47"/>
        <v>0</v>
      </c>
      <c r="AG152" s="9">
        <f t="shared" si="36"/>
        <v>-4000</v>
      </c>
      <c r="AH152" s="9">
        <f t="shared" si="48"/>
        <v>0</v>
      </c>
      <c r="AI152" s="9">
        <f t="shared" si="37"/>
        <v>-4000</v>
      </c>
    </row>
    <row r="153" spans="1:35" ht="15">
      <c r="A153" s="8">
        <f t="shared" si="41"/>
        <v>0.9101999999999967</v>
      </c>
      <c r="B153" s="9">
        <f>'Masse et Centrage'!$G$44</f>
        <v>932</v>
      </c>
      <c r="D153" s="8">
        <f t="shared" si="42"/>
        <v>0.9101999999999967</v>
      </c>
      <c r="E153" s="9">
        <f t="shared" si="33"/>
        <v>926.9574999999945</v>
      </c>
      <c r="G153" s="8">
        <f t="shared" si="43"/>
        <v>0.9101999999999967</v>
      </c>
      <c r="H153" s="9">
        <v>-1000</v>
      </c>
      <c r="J153" s="8">
        <f t="shared" si="44"/>
        <v>0.9102</v>
      </c>
      <c r="K153" s="9">
        <f>IF(J153=N2,'Masse et Centrage'!$G$44,-1000)</f>
        <v>-1000</v>
      </c>
      <c r="L153" s="9">
        <f t="shared" si="38"/>
        <v>0</v>
      </c>
      <c r="S153" s="9">
        <f t="shared" si="45"/>
        <v>251</v>
      </c>
      <c r="T153" s="9">
        <f>IF(S153&lt;Q8,-1000,IF(S153&lt;=Q10,O10*S153+P10,IF(S153&lt;=Q11,O11*S153+P11,IF(S153&lt;=Q12,O12*S153+P12,8000))))</f>
        <v>3018.648024363998</v>
      </c>
      <c r="U153" s="9">
        <f>IF(S153&lt;Q13,-1000,IF(S153&lt;=Q15,O15*S153+P15,IF(S153&lt;=Q16,O16*S153+P16,IF(S153&lt;=Q17,O17*S153+P17,8000))))</f>
        <v>-1000</v>
      </c>
      <c r="V153" s="9">
        <f>'Perfos Décollage'!F2</f>
        <v>500</v>
      </c>
      <c r="W153" s="9">
        <f t="shared" si="39"/>
        <v>0</v>
      </c>
      <c r="X153" s="9">
        <f t="shared" si="34"/>
        <v>-4000</v>
      </c>
      <c r="Y153" s="9">
        <f t="shared" si="40"/>
        <v>0</v>
      </c>
      <c r="Z153" s="9">
        <f t="shared" si="35"/>
        <v>-4000</v>
      </c>
      <c r="AB153" s="9">
        <f t="shared" si="46"/>
        <v>251</v>
      </c>
      <c r="AC153" s="9"/>
      <c r="AD153" s="9">
        <v>-1000</v>
      </c>
      <c r="AE153" s="9">
        <f>'Perfos Atterissage'!F2</f>
        <v>500</v>
      </c>
      <c r="AF153" s="9">
        <f t="shared" si="47"/>
        <v>0</v>
      </c>
      <c r="AG153" s="9">
        <f t="shared" si="36"/>
        <v>-4000</v>
      </c>
      <c r="AH153" s="9">
        <f t="shared" si="48"/>
        <v>0</v>
      </c>
      <c r="AI153" s="9">
        <f t="shared" si="37"/>
        <v>-4000</v>
      </c>
    </row>
    <row r="154" spans="1:35" ht="15">
      <c r="A154" s="8">
        <f t="shared" si="41"/>
        <v>0.9103999999999967</v>
      </c>
      <c r="B154" s="9">
        <f>'Masse et Centrage'!$G$44</f>
        <v>932</v>
      </c>
      <c r="D154" s="8">
        <f t="shared" si="42"/>
        <v>0.9103999999999967</v>
      </c>
      <c r="E154" s="9">
        <f t="shared" si="33"/>
        <v>927.2899999999945</v>
      </c>
      <c r="G154" s="8">
        <f t="shared" si="43"/>
        <v>0.9103999999999967</v>
      </c>
      <c r="H154" s="9">
        <v>-1000</v>
      </c>
      <c r="J154" s="8">
        <f t="shared" si="44"/>
        <v>0.9104</v>
      </c>
      <c r="K154" s="9">
        <f>IF(J154=N2,'Masse et Centrage'!$G$44,-1000)</f>
        <v>-1000</v>
      </c>
      <c r="L154" s="9">
        <f t="shared" si="38"/>
        <v>0</v>
      </c>
      <c r="S154" s="9">
        <f t="shared" si="45"/>
        <v>252</v>
      </c>
      <c r="T154" s="9">
        <f>IF(S154&lt;Q8,-1000,IF(S154&lt;=Q10,O10*S154+P10,IF(S154&lt;=Q11,O11*S154+P11,IF(S154&lt;=Q12,O12*S154+P12,8000))))</f>
        <v>3070.2479396439976</v>
      </c>
      <c r="U154" s="9">
        <f>IF(S154&lt;Q13,-1000,IF(S154&lt;=Q15,O15*S154+P15,IF(S154&lt;=Q16,O16*S154+P16,IF(S154&lt;=Q17,O17*S154+P17,8000))))</f>
        <v>-1000</v>
      </c>
      <c r="V154" s="9">
        <f>'Perfos Décollage'!F2</f>
        <v>500</v>
      </c>
      <c r="W154" s="9">
        <f t="shared" si="39"/>
        <v>0</v>
      </c>
      <c r="X154" s="9">
        <f t="shared" si="34"/>
        <v>-4000</v>
      </c>
      <c r="Y154" s="9">
        <f t="shared" si="40"/>
        <v>0</v>
      </c>
      <c r="Z154" s="9">
        <f t="shared" si="35"/>
        <v>-4000</v>
      </c>
      <c r="AB154" s="9">
        <f t="shared" si="46"/>
        <v>252</v>
      </c>
      <c r="AC154" s="9"/>
      <c r="AD154" s="9">
        <v>-1000</v>
      </c>
      <c r="AE154" s="9">
        <f>'Perfos Atterissage'!F2</f>
        <v>500</v>
      </c>
      <c r="AF154" s="9">
        <f t="shared" si="47"/>
        <v>0</v>
      </c>
      <c r="AG154" s="9">
        <f t="shared" si="36"/>
        <v>-4000</v>
      </c>
      <c r="AH154" s="9">
        <f t="shared" si="48"/>
        <v>0</v>
      </c>
      <c r="AI154" s="9">
        <f t="shared" si="37"/>
        <v>-4000</v>
      </c>
    </row>
    <row r="155" spans="1:35" ht="15">
      <c r="A155" s="8">
        <f t="shared" si="41"/>
        <v>0.9105999999999966</v>
      </c>
      <c r="B155" s="9">
        <f>'Masse et Centrage'!$G$44</f>
        <v>932</v>
      </c>
      <c r="D155" s="8">
        <f t="shared" si="42"/>
        <v>0.9105999999999966</v>
      </c>
      <c r="E155" s="9">
        <f t="shared" si="33"/>
        <v>927.6224999999945</v>
      </c>
      <c r="G155" s="8">
        <f t="shared" si="43"/>
        <v>0.9105999999999966</v>
      </c>
      <c r="H155" s="9">
        <v>-1000</v>
      </c>
      <c r="J155" s="8">
        <f t="shared" si="44"/>
        <v>0.9106</v>
      </c>
      <c r="K155" s="9">
        <f>IF(J155=N2,'Masse et Centrage'!$G$44,-1000)</f>
        <v>-1000</v>
      </c>
      <c r="L155" s="9">
        <f t="shared" si="38"/>
        <v>0</v>
      </c>
      <c r="S155" s="9">
        <f t="shared" si="45"/>
        <v>253</v>
      </c>
      <c r="T155" s="9">
        <f>IF(S155&lt;Q8,-1000,IF(S155&lt;=Q10,O10*S155+P10,IF(S155&lt;=Q11,O11*S155+P11,IF(S155&lt;=Q12,O12*S155+P12,8000))))</f>
        <v>3121.847854923997</v>
      </c>
      <c r="U155" s="9">
        <f>IF(S155&lt;Q13,-1000,IF(S155&lt;=Q15,O15*S155+P15,IF(S155&lt;=Q16,O16*S155+P16,IF(S155&lt;=Q17,O17*S155+P17,8000))))</f>
        <v>-1000</v>
      </c>
      <c r="V155" s="9">
        <f>'Perfos Décollage'!F2</f>
        <v>500</v>
      </c>
      <c r="W155" s="9">
        <f t="shared" si="39"/>
        <v>0</v>
      </c>
      <c r="X155" s="9">
        <f t="shared" si="34"/>
        <v>-4000</v>
      </c>
      <c r="Y155" s="9">
        <f t="shared" si="40"/>
        <v>0</v>
      </c>
      <c r="Z155" s="9">
        <f t="shared" si="35"/>
        <v>-4000</v>
      </c>
      <c r="AB155" s="9">
        <f t="shared" si="46"/>
        <v>253</v>
      </c>
      <c r="AC155" s="9"/>
      <c r="AD155" s="9">
        <v>-1000</v>
      </c>
      <c r="AE155" s="9">
        <f>'Perfos Atterissage'!F2</f>
        <v>500</v>
      </c>
      <c r="AF155" s="9">
        <f t="shared" si="47"/>
        <v>0</v>
      </c>
      <c r="AG155" s="9">
        <f t="shared" si="36"/>
        <v>-4000</v>
      </c>
      <c r="AH155" s="9">
        <f t="shared" si="48"/>
        <v>0</v>
      </c>
      <c r="AI155" s="9">
        <f t="shared" si="37"/>
        <v>-4000</v>
      </c>
    </row>
    <row r="156" spans="1:35" ht="15">
      <c r="A156" s="8">
        <f t="shared" si="41"/>
        <v>0.9107999999999966</v>
      </c>
      <c r="B156" s="9">
        <f>'Masse et Centrage'!$G$44</f>
        <v>932</v>
      </c>
      <c r="D156" s="8">
        <f t="shared" si="42"/>
        <v>0.9107999999999966</v>
      </c>
      <c r="E156" s="9">
        <f t="shared" si="33"/>
        <v>927.9549999999945</v>
      </c>
      <c r="G156" s="8">
        <f t="shared" si="43"/>
        <v>0.9107999999999966</v>
      </c>
      <c r="H156" s="9">
        <v>-1000</v>
      </c>
      <c r="J156" s="8">
        <f t="shared" si="44"/>
        <v>0.9108</v>
      </c>
      <c r="K156" s="9">
        <f>IF(J156=N2,'Masse et Centrage'!$G$44,-1000)</f>
        <v>-1000</v>
      </c>
      <c r="L156" s="9">
        <f t="shared" si="38"/>
        <v>0</v>
      </c>
      <c r="S156" s="9">
        <f t="shared" si="45"/>
        <v>254</v>
      </c>
      <c r="T156" s="9">
        <f>IF(S156&lt;Q8,-1000,IF(S156&lt;=Q10,O10*S156+P10,IF(S156&lt;=Q11,O11*S156+P11,IF(S156&lt;=Q12,O12*S156+P12,8000))))</f>
        <v>3173.4477702039985</v>
      </c>
      <c r="U156" s="9">
        <f>IF(S156&lt;Q13,-1000,IF(S156&lt;=Q15,O15*S156+P15,IF(S156&lt;=Q16,O16*S156+P16,IF(S156&lt;=Q17,O17*S156+P17,8000))))</f>
        <v>-1000</v>
      </c>
      <c r="V156" s="9">
        <f>'Perfos Décollage'!F2</f>
        <v>500</v>
      </c>
      <c r="W156" s="9">
        <f t="shared" si="39"/>
        <v>0</v>
      </c>
      <c r="X156" s="9">
        <f t="shared" si="34"/>
        <v>-4000</v>
      </c>
      <c r="Y156" s="9">
        <f t="shared" si="40"/>
        <v>0</v>
      </c>
      <c r="Z156" s="9">
        <f t="shared" si="35"/>
        <v>-4000</v>
      </c>
      <c r="AB156" s="9">
        <f t="shared" si="46"/>
        <v>254</v>
      </c>
      <c r="AC156" s="9"/>
      <c r="AD156" s="9">
        <v>-1000</v>
      </c>
      <c r="AE156" s="9">
        <f>'Perfos Atterissage'!F2</f>
        <v>500</v>
      </c>
      <c r="AF156" s="9">
        <f t="shared" si="47"/>
        <v>0</v>
      </c>
      <c r="AG156" s="9">
        <f t="shared" si="36"/>
        <v>-4000</v>
      </c>
      <c r="AH156" s="9">
        <f t="shared" si="48"/>
        <v>0</v>
      </c>
      <c r="AI156" s="9">
        <f t="shared" si="37"/>
        <v>-4000</v>
      </c>
    </row>
    <row r="157" spans="1:35" ht="15">
      <c r="A157" s="8">
        <f t="shared" si="41"/>
        <v>0.9109999999999966</v>
      </c>
      <c r="B157" s="9">
        <f>'Masse et Centrage'!$G$44</f>
        <v>932</v>
      </c>
      <c r="D157" s="8">
        <f t="shared" si="42"/>
        <v>0.9109999999999966</v>
      </c>
      <c r="E157" s="9">
        <f t="shared" si="33"/>
        <v>928.2874999999942</v>
      </c>
      <c r="G157" s="8">
        <f t="shared" si="43"/>
        <v>0.9109999999999966</v>
      </c>
      <c r="H157" s="9">
        <v>-1000</v>
      </c>
      <c r="J157" s="8">
        <f t="shared" si="44"/>
        <v>0.911</v>
      </c>
      <c r="K157" s="9">
        <f>IF(J157=N2,'Masse et Centrage'!$G$44,-1000)</f>
        <v>-1000</v>
      </c>
      <c r="L157" s="9">
        <f t="shared" si="38"/>
        <v>0</v>
      </c>
      <c r="S157" s="9">
        <f t="shared" si="45"/>
        <v>255</v>
      </c>
      <c r="T157" s="9">
        <f>IF(S157&lt;Q8,-1000,IF(S157&lt;=Q10,O10*S157+P10,IF(S157&lt;=Q11,O11*S157+P11,IF(S157&lt;=Q12,O12*S157+P12,8000))))</f>
        <v>3225.047685483998</v>
      </c>
      <c r="U157" s="9">
        <f>IF(S157&lt;Q13,-1000,IF(S157&lt;=Q15,O15*S157+P15,IF(S157&lt;=Q16,O16*S157+P16,IF(S157&lt;=Q17,O17*S157+P17,8000))))</f>
        <v>-1000</v>
      </c>
      <c r="V157" s="9">
        <f>'Perfos Décollage'!F2</f>
        <v>500</v>
      </c>
      <c r="W157" s="9">
        <f t="shared" si="39"/>
        <v>0</v>
      </c>
      <c r="X157" s="9">
        <f t="shared" si="34"/>
        <v>-4000</v>
      </c>
      <c r="Y157" s="9">
        <f t="shared" si="40"/>
        <v>0</v>
      </c>
      <c r="Z157" s="9">
        <f t="shared" si="35"/>
        <v>-4000</v>
      </c>
      <c r="AB157" s="9">
        <f t="shared" si="46"/>
        <v>255</v>
      </c>
      <c r="AC157" s="9"/>
      <c r="AD157" s="9">
        <v>-1000</v>
      </c>
      <c r="AE157" s="9">
        <f>'Perfos Atterissage'!F2</f>
        <v>500</v>
      </c>
      <c r="AF157" s="9">
        <f t="shared" si="47"/>
        <v>0</v>
      </c>
      <c r="AG157" s="9">
        <f t="shared" si="36"/>
        <v>-4000</v>
      </c>
      <c r="AH157" s="9">
        <f t="shared" si="48"/>
        <v>0</v>
      </c>
      <c r="AI157" s="9">
        <f t="shared" si="37"/>
        <v>-4000</v>
      </c>
    </row>
    <row r="158" spans="1:35" ht="15">
      <c r="A158" s="8">
        <f t="shared" si="41"/>
        <v>0.9111999999999966</v>
      </c>
      <c r="B158" s="9">
        <f>'Masse et Centrage'!$G$44</f>
        <v>932</v>
      </c>
      <c r="D158" s="8">
        <f t="shared" si="42"/>
        <v>0.9111999999999966</v>
      </c>
      <c r="E158" s="9">
        <f t="shared" si="33"/>
        <v>928.6199999999942</v>
      </c>
      <c r="G158" s="8">
        <f t="shared" si="43"/>
        <v>0.9111999999999966</v>
      </c>
      <c r="H158" s="9">
        <v>-1000</v>
      </c>
      <c r="J158" s="8">
        <f t="shared" si="44"/>
        <v>0.9112</v>
      </c>
      <c r="K158" s="9">
        <f>IF(J158=N2,'Masse et Centrage'!$G$44,-1000)</f>
        <v>-1000</v>
      </c>
      <c r="L158" s="9">
        <f t="shared" si="38"/>
        <v>0</v>
      </c>
      <c r="S158" s="9">
        <f t="shared" si="45"/>
        <v>256</v>
      </c>
      <c r="T158" s="9">
        <f>IF(S158&lt;Q8,-1000,IF(S158&lt;=Q10,O10*S158+P10,IF(S158&lt;=Q11,O11*S158+P11,IF(S158&lt;=Q12,O12*S158+P12,8000))))</f>
        <v>3276.6476007639976</v>
      </c>
      <c r="U158" s="9">
        <f>IF(S158&lt;Q13,-1000,IF(S158&lt;=Q15,O15*S158+P15,IF(S158&lt;=Q16,O16*S158+P16,IF(S158&lt;=Q17,O17*S158+P17,8000))))</f>
        <v>-1000</v>
      </c>
      <c r="V158" s="9">
        <f>'Perfos Décollage'!F2</f>
        <v>500</v>
      </c>
      <c r="W158" s="9">
        <f t="shared" si="39"/>
        <v>0</v>
      </c>
      <c r="X158" s="9">
        <f t="shared" si="34"/>
        <v>-4000</v>
      </c>
      <c r="Y158" s="9">
        <f t="shared" si="40"/>
        <v>0</v>
      </c>
      <c r="Z158" s="9">
        <f t="shared" si="35"/>
        <v>-4000</v>
      </c>
      <c r="AB158" s="9">
        <f t="shared" si="46"/>
        <v>256</v>
      </c>
      <c r="AC158" s="9"/>
      <c r="AD158" s="9">
        <v>-1000</v>
      </c>
      <c r="AE158" s="9">
        <f>'Perfos Atterissage'!F2</f>
        <v>500</v>
      </c>
      <c r="AF158" s="9">
        <f t="shared" si="47"/>
        <v>0</v>
      </c>
      <c r="AG158" s="9">
        <f t="shared" si="36"/>
        <v>-4000</v>
      </c>
      <c r="AH158" s="9">
        <f t="shared" si="48"/>
        <v>0</v>
      </c>
      <c r="AI158" s="9">
        <f t="shared" si="37"/>
        <v>-4000</v>
      </c>
    </row>
    <row r="159" spans="1:35" ht="15">
      <c r="A159" s="8">
        <f t="shared" si="41"/>
        <v>0.9113999999999965</v>
      </c>
      <c r="B159" s="9">
        <f>'Masse et Centrage'!$G$44</f>
        <v>932</v>
      </c>
      <c r="D159" s="8">
        <f t="shared" si="42"/>
        <v>0.9113999999999965</v>
      </c>
      <c r="E159" s="9">
        <f t="shared" si="33"/>
        <v>928.9524999999942</v>
      </c>
      <c r="G159" s="8">
        <f t="shared" si="43"/>
        <v>0.9113999999999965</v>
      </c>
      <c r="H159" s="9">
        <v>-1000</v>
      </c>
      <c r="J159" s="8">
        <f t="shared" si="44"/>
        <v>0.9114</v>
      </c>
      <c r="K159" s="9">
        <f>IF(J159=N2,'Masse et Centrage'!$G$44,-1000)</f>
        <v>-1000</v>
      </c>
      <c r="L159" s="9">
        <f t="shared" si="38"/>
        <v>0</v>
      </c>
      <c r="S159" s="9">
        <f t="shared" si="45"/>
        <v>257</v>
      </c>
      <c r="T159" s="9">
        <f>IF(S159&lt;Q8,-1000,IF(S159&lt;=Q10,O10*S159+P10,IF(S159&lt;=Q11,O11*S159+P11,IF(S159&lt;=Q12,O12*S159+P12,8000))))</f>
        <v>3328.247516043997</v>
      </c>
      <c r="U159" s="9">
        <f>IF(S159&lt;Q13,-1000,IF(S159&lt;=Q15,O15*S159+P15,IF(S159&lt;=Q16,O16*S159+P16,IF(S159&lt;=Q17,O17*S159+P17,8000))))</f>
        <v>-1000</v>
      </c>
      <c r="V159" s="9">
        <f>'Perfos Décollage'!F2</f>
        <v>500</v>
      </c>
      <c r="W159" s="9">
        <f t="shared" si="39"/>
        <v>0</v>
      </c>
      <c r="X159" s="9">
        <f t="shared" si="34"/>
        <v>-4000</v>
      </c>
      <c r="Y159" s="9">
        <f t="shared" si="40"/>
        <v>0</v>
      </c>
      <c r="Z159" s="9">
        <f t="shared" si="35"/>
        <v>-4000</v>
      </c>
      <c r="AB159" s="9">
        <f t="shared" si="46"/>
        <v>257</v>
      </c>
      <c r="AC159" s="9"/>
      <c r="AD159" s="9">
        <v>-1000</v>
      </c>
      <c r="AE159" s="9">
        <f>'Perfos Atterissage'!F2</f>
        <v>500</v>
      </c>
      <c r="AF159" s="9">
        <f t="shared" si="47"/>
        <v>0</v>
      </c>
      <c r="AG159" s="9">
        <f t="shared" si="36"/>
        <v>-4000</v>
      </c>
      <c r="AH159" s="9">
        <f t="shared" si="48"/>
        <v>0</v>
      </c>
      <c r="AI159" s="9">
        <f t="shared" si="37"/>
        <v>-4000</v>
      </c>
    </row>
    <row r="160" spans="1:35" ht="15">
      <c r="A160" s="8">
        <f t="shared" si="41"/>
        <v>0.9115999999999965</v>
      </c>
      <c r="B160" s="9">
        <f>'Masse et Centrage'!$G$44</f>
        <v>932</v>
      </c>
      <c r="D160" s="8">
        <f t="shared" si="42"/>
        <v>0.9115999999999965</v>
      </c>
      <c r="E160" s="9">
        <f t="shared" si="33"/>
        <v>929.2849999999942</v>
      </c>
      <c r="G160" s="8">
        <f t="shared" si="43"/>
        <v>0.9115999999999965</v>
      </c>
      <c r="H160" s="9">
        <v>-1000</v>
      </c>
      <c r="J160" s="8">
        <f t="shared" si="44"/>
        <v>0.9116</v>
      </c>
      <c r="K160" s="9">
        <f>IF(J160=N2,'Masse et Centrage'!$G$44,-1000)</f>
        <v>-1000</v>
      </c>
      <c r="L160" s="9">
        <f t="shared" si="38"/>
        <v>0</v>
      </c>
      <c r="S160" s="9">
        <f t="shared" si="45"/>
        <v>258</v>
      </c>
      <c r="T160" s="9">
        <f>IF(S160&lt;Q8,-1000,IF(S160&lt;=Q10,O10*S160+P10,IF(S160&lt;=Q11,O11*S160+P11,IF(S160&lt;=Q12,O12*S160+P12,8000))))</f>
        <v>3379.8474313239967</v>
      </c>
      <c r="U160" s="9">
        <f>IF(S160&lt;Q13,-1000,IF(S160&lt;=Q15,O15*S160+P15,IF(S160&lt;=Q16,O16*S160+P16,IF(S160&lt;=Q17,O17*S160+P17,8000))))</f>
        <v>-1000</v>
      </c>
      <c r="V160" s="9">
        <f>'Perfos Décollage'!F2</f>
        <v>500</v>
      </c>
      <c r="W160" s="9">
        <f t="shared" si="39"/>
        <v>0</v>
      </c>
      <c r="X160" s="9">
        <f t="shared" si="34"/>
        <v>-4000</v>
      </c>
      <c r="Y160" s="9">
        <f t="shared" si="40"/>
        <v>0</v>
      </c>
      <c r="Z160" s="9">
        <f t="shared" si="35"/>
        <v>-4000</v>
      </c>
      <c r="AB160" s="9">
        <f t="shared" si="46"/>
        <v>258</v>
      </c>
      <c r="AC160" s="9"/>
      <c r="AD160" s="9">
        <v>-1000</v>
      </c>
      <c r="AE160" s="9">
        <f>'Perfos Atterissage'!F2</f>
        <v>500</v>
      </c>
      <c r="AF160" s="9">
        <f t="shared" si="47"/>
        <v>0</v>
      </c>
      <c r="AG160" s="9">
        <f t="shared" si="36"/>
        <v>-4000</v>
      </c>
      <c r="AH160" s="9">
        <f t="shared" si="48"/>
        <v>0</v>
      </c>
      <c r="AI160" s="9">
        <f t="shared" si="37"/>
        <v>-4000</v>
      </c>
    </row>
    <row r="161" spans="1:35" ht="15">
      <c r="A161" s="8">
        <f t="shared" si="41"/>
        <v>0.9117999999999965</v>
      </c>
      <c r="B161" s="9">
        <f>'Masse et Centrage'!$G$44</f>
        <v>932</v>
      </c>
      <c r="D161" s="8">
        <f t="shared" si="42"/>
        <v>0.9117999999999965</v>
      </c>
      <c r="E161" s="9">
        <f t="shared" si="33"/>
        <v>929.6174999999942</v>
      </c>
      <c r="G161" s="8">
        <f t="shared" si="43"/>
        <v>0.9117999999999965</v>
      </c>
      <c r="H161" s="9">
        <v>-1000</v>
      </c>
      <c r="J161" s="8">
        <f t="shared" si="44"/>
        <v>0.9118</v>
      </c>
      <c r="K161" s="9">
        <f>IF(J161=N2,'Masse et Centrage'!$G$44,-1000)</f>
        <v>-1000</v>
      </c>
      <c r="L161" s="9">
        <f t="shared" si="38"/>
        <v>0</v>
      </c>
      <c r="S161" s="9">
        <f t="shared" si="45"/>
        <v>259</v>
      </c>
      <c r="T161" s="9">
        <f>IF(S161&lt;Q8,-1000,IF(S161&lt;=Q10,O10*S161+P10,IF(S161&lt;=Q11,O11*S161+P11,IF(S161&lt;=Q12,O12*S161+P12,8000))))</f>
        <v>3431.447346603998</v>
      </c>
      <c r="U161" s="9">
        <f>IF(S161&lt;Q13,-1000,IF(S161&lt;=Q15,O15*S161+P15,IF(S161&lt;=Q16,O16*S161+P16,IF(S161&lt;=Q17,O17*S161+P17,8000))))</f>
        <v>-1000</v>
      </c>
      <c r="V161" s="9">
        <f>'Perfos Décollage'!F2</f>
        <v>500</v>
      </c>
      <c r="W161" s="9">
        <f t="shared" si="39"/>
        <v>0</v>
      </c>
      <c r="X161" s="9">
        <f t="shared" si="34"/>
        <v>-4000</v>
      </c>
      <c r="Y161" s="9">
        <f t="shared" si="40"/>
        <v>0</v>
      </c>
      <c r="Z161" s="9">
        <f t="shared" si="35"/>
        <v>-4000</v>
      </c>
      <c r="AB161" s="9">
        <f t="shared" si="46"/>
        <v>259</v>
      </c>
      <c r="AC161" s="9"/>
      <c r="AD161" s="9">
        <v>-1000</v>
      </c>
      <c r="AE161" s="9">
        <f>'Perfos Atterissage'!F2</f>
        <v>500</v>
      </c>
      <c r="AF161" s="9">
        <f t="shared" si="47"/>
        <v>0</v>
      </c>
      <c r="AG161" s="9">
        <f t="shared" si="36"/>
        <v>-4000</v>
      </c>
      <c r="AH161" s="9">
        <f t="shared" si="48"/>
        <v>0</v>
      </c>
      <c r="AI161" s="9">
        <f t="shared" si="37"/>
        <v>-4000</v>
      </c>
    </row>
    <row r="162" spans="1:35" ht="15">
      <c r="A162" s="8">
        <f t="shared" si="41"/>
        <v>0.9119999999999965</v>
      </c>
      <c r="B162" s="9">
        <f>'Masse et Centrage'!$G$44</f>
        <v>932</v>
      </c>
      <c r="D162" s="8">
        <f t="shared" si="42"/>
        <v>0.9119999999999965</v>
      </c>
      <c r="E162" s="9">
        <f t="shared" si="33"/>
        <v>929.9499999999941</v>
      </c>
      <c r="G162" s="8">
        <f t="shared" si="43"/>
        <v>0.9119999999999965</v>
      </c>
      <c r="H162" s="9">
        <v>-1000</v>
      </c>
      <c r="J162" s="8">
        <f t="shared" si="44"/>
        <v>0.912</v>
      </c>
      <c r="K162" s="9">
        <f>IF(J162=N2,'Masse et Centrage'!$G$44,-1000)</f>
        <v>-1000</v>
      </c>
      <c r="L162" s="9">
        <f t="shared" si="38"/>
        <v>0</v>
      </c>
      <c r="S162" s="9">
        <f t="shared" si="45"/>
        <v>260</v>
      </c>
      <c r="T162" s="9">
        <f>IF(S162&lt;Q8,-1000,IF(S162&lt;=Q10,O10*S162+P10,IF(S162&lt;=Q11,O11*S162+P11,IF(S162&lt;=Q12,O12*S162+P12,8000))))</f>
        <v>3483.0472618839976</v>
      </c>
      <c r="U162" s="9">
        <f>IF(S162&lt;Q13,-1000,IF(S162&lt;=Q15,O15*S162+P15,IF(S162&lt;=Q16,O16*S162+P16,IF(S162&lt;=Q17,O17*S162+P17,8000))))</f>
        <v>-1000</v>
      </c>
      <c r="V162" s="9">
        <f>'Perfos Décollage'!F2</f>
        <v>500</v>
      </c>
      <c r="W162" s="9">
        <f t="shared" si="39"/>
        <v>0</v>
      </c>
      <c r="X162" s="9">
        <f t="shared" si="34"/>
        <v>-4000</v>
      </c>
      <c r="Y162" s="9">
        <f t="shared" si="40"/>
        <v>0</v>
      </c>
      <c r="Z162" s="9">
        <f t="shared" si="35"/>
        <v>-4000</v>
      </c>
      <c r="AB162" s="9">
        <f t="shared" si="46"/>
        <v>260</v>
      </c>
      <c r="AC162" s="9"/>
      <c r="AD162" s="9">
        <v>-1000</v>
      </c>
      <c r="AE162" s="9">
        <f>'Perfos Atterissage'!F2</f>
        <v>500</v>
      </c>
      <c r="AF162" s="9">
        <f t="shared" si="47"/>
        <v>0</v>
      </c>
      <c r="AG162" s="9">
        <f t="shared" si="36"/>
        <v>-4000</v>
      </c>
      <c r="AH162" s="9">
        <f t="shared" si="48"/>
        <v>0</v>
      </c>
      <c r="AI162" s="9">
        <f t="shared" si="37"/>
        <v>-4000</v>
      </c>
    </row>
    <row r="163" spans="1:35" ht="15">
      <c r="A163" s="8">
        <f t="shared" si="41"/>
        <v>0.9121999999999965</v>
      </c>
      <c r="B163" s="9">
        <f>'Masse et Centrage'!$G$44</f>
        <v>932</v>
      </c>
      <c r="D163" s="8">
        <f t="shared" si="42"/>
        <v>0.9121999999999965</v>
      </c>
      <c r="E163" s="9">
        <f t="shared" si="33"/>
        <v>930.2824999999941</v>
      </c>
      <c r="G163" s="8">
        <f t="shared" si="43"/>
        <v>0.9121999999999965</v>
      </c>
      <c r="H163" s="9">
        <v>-1000</v>
      </c>
      <c r="J163" s="8">
        <f t="shared" si="44"/>
        <v>0.9122</v>
      </c>
      <c r="K163" s="9">
        <f>IF(J163=N2,'Masse et Centrage'!$G$44,-1000)</f>
        <v>-1000</v>
      </c>
      <c r="L163" s="9">
        <f t="shared" si="38"/>
        <v>0</v>
      </c>
      <c r="S163" s="9">
        <f t="shared" si="45"/>
        <v>261</v>
      </c>
      <c r="T163" s="9">
        <f>IF(S163&lt;Q8,-1000,IF(S163&lt;=Q10,O10*S163+P10,IF(S163&lt;=Q11,O11*S163+P11,IF(S163&lt;=Q12,O12*S163+P12,8000))))</f>
        <v>3534.647177163997</v>
      </c>
      <c r="U163" s="9">
        <f>IF(S163&lt;Q13,-1000,IF(S163&lt;=Q15,O15*S163+P15,IF(S163&lt;=Q16,O16*S163+P16,IF(S163&lt;=Q17,O17*S163+P17,8000))))</f>
        <v>-1000</v>
      </c>
      <c r="V163" s="9">
        <f>'Perfos Décollage'!F2</f>
        <v>500</v>
      </c>
      <c r="W163" s="9">
        <f t="shared" si="39"/>
        <v>0</v>
      </c>
      <c r="X163" s="9">
        <f t="shared" si="34"/>
        <v>-4000</v>
      </c>
      <c r="Y163" s="9">
        <f t="shared" si="40"/>
        <v>0</v>
      </c>
      <c r="Z163" s="9">
        <f t="shared" si="35"/>
        <v>-4000</v>
      </c>
      <c r="AB163" s="9">
        <f t="shared" si="46"/>
        <v>261</v>
      </c>
      <c r="AC163" s="9"/>
      <c r="AD163" s="9">
        <v>-1000</v>
      </c>
      <c r="AE163" s="9">
        <f>'Perfos Atterissage'!F2</f>
        <v>500</v>
      </c>
      <c r="AF163" s="9">
        <f t="shared" si="47"/>
        <v>0</v>
      </c>
      <c r="AG163" s="9">
        <f t="shared" si="36"/>
        <v>-4000</v>
      </c>
      <c r="AH163" s="9">
        <f t="shared" si="48"/>
        <v>0</v>
      </c>
      <c r="AI163" s="9">
        <f t="shared" si="37"/>
        <v>-4000</v>
      </c>
    </row>
    <row r="164" spans="1:35" ht="15">
      <c r="A164" s="8">
        <f t="shared" si="41"/>
        <v>0.9123999999999964</v>
      </c>
      <c r="B164" s="9">
        <f>'Masse et Centrage'!$G$44</f>
        <v>932</v>
      </c>
      <c r="D164" s="8">
        <f t="shared" si="42"/>
        <v>0.9123999999999964</v>
      </c>
      <c r="E164" s="9">
        <f t="shared" si="33"/>
        <v>930.6149999999941</v>
      </c>
      <c r="G164" s="8">
        <f t="shared" si="43"/>
        <v>0.9123999999999964</v>
      </c>
      <c r="H164" s="9">
        <v>-1000</v>
      </c>
      <c r="J164" s="8">
        <f t="shared" si="44"/>
        <v>0.9124</v>
      </c>
      <c r="K164" s="9">
        <f>IF(J164=N2,'Masse et Centrage'!$G$44,-1000)</f>
        <v>-1000</v>
      </c>
      <c r="L164" s="9">
        <f t="shared" si="38"/>
        <v>0</v>
      </c>
      <c r="S164" s="9">
        <f t="shared" si="45"/>
        <v>262</v>
      </c>
      <c r="T164" s="9">
        <f>IF(S164&lt;Q8,-1000,IF(S164&lt;=Q10,O10*S164+P10,IF(S164&lt;=Q11,O11*S164+P11,IF(S164&lt;=Q12,O12*S164+P12,8000))))</f>
        <v>3586.2470924439967</v>
      </c>
      <c r="U164" s="9">
        <f>IF(S164&lt;Q13,-1000,IF(S164&lt;=Q15,O15*S164+P15,IF(S164&lt;=Q16,O16*S164+P16,IF(S164&lt;=Q17,O17*S164+P17,8000))))</f>
        <v>-1000</v>
      </c>
      <c r="V164" s="9">
        <f>'Perfos Décollage'!F2</f>
        <v>500</v>
      </c>
      <c r="W164" s="9">
        <f t="shared" si="39"/>
        <v>0</v>
      </c>
      <c r="X164" s="9">
        <f t="shared" si="34"/>
        <v>-4000</v>
      </c>
      <c r="Y164" s="9">
        <f t="shared" si="40"/>
        <v>0</v>
      </c>
      <c r="Z164" s="9">
        <f t="shared" si="35"/>
        <v>-4000</v>
      </c>
      <c r="AB164" s="9">
        <f t="shared" si="46"/>
        <v>262</v>
      </c>
      <c r="AC164" s="9"/>
      <c r="AD164" s="9">
        <v>-1000</v>
      </c>
      <c r="AE164" s="9">
        <f>'Perfos Atterissage'!F2</f>
        <v>500</v>
      </c>
      <c r="AF164" s="9">
        <f t="shared" si="47"/>
        <v>0</v>
      </c>
      <c r="AG164" s="9">
        <f t="shared" si="36"/>
        <v>-4000</v>
      </c>
      <c r="AH164" s="9">
        <f t="shared" si="48"/>
        <v>0</v>
      </c>
      <c r="AI164" s="9">
        <f t="shared" si="37"/>
        <v>-4000</v>
      </c>
    </row>
    <row r="165" spans="1:35" ht="15">
      <c r="A165" s="8">
        <f t="shared" si="41"/>
        <v>0.9125999999999964</v>
      </c>
      <c r="B165" s="9">
        <f>'Masse et Centrage'!$G$44</f>
        <v>932</v>
      </c>
      <c r="D165" s="8">
        <f t="shared" si="42"/>
        <v>0.9125999999999964</v>
      </c>
      <c r="E165" s="9">
        <f t="shared" si="33"/>
        <v>930.9474999999941</v>
      </c>
      <c r="G165" s="8">
        <f t="shared" si="43"/>
        <v>0.9125999999999964</v>
      </c>
      <c r="H165" s="9">
        <v>-1000</v>
      </c>
      <c r="J165" s="8">
        <f t="shared" si="44"/>
        <v>0.9126</v>
      </c>
      <c r="K165" s="9">
        <f>IF(J165=N2,'Masse et Centrage'!$G$44,-1000)</f>
        <v>-1000</v>
      </c>
      <c r="L165" s="9">
        <f t="shared" si="38"/>
        <v>0</v>
      </c>
      <c r="S165" s="9">
        <f t="shared" si="45"/>
        <v>263</v>
      </c>
      <c r="T165" s="9">
        <f>IF(S165&lt;Q8,-1000,IF(S165&lt;=Q10,O10*S165+P10,IF(S165&lt;=Q11,O11*S165+P11,IF(S165&lt;=Q12,O12*S165+P12,8000))))</f>
        <v>3637.847007723998</v>
      </c>
      <c r="U165" s="9">
        <f>IF(S165&lt;Q13,-1000,IF(S165&lt;=Q15,O15*S165+P15,IF(S165&lt;=Q16,O16*S165+P16,IF(S165&lt;=Q17,O17*S165+P17,8000))))</f>
        <v>-1000</v>
      </c>
      <c r="V165" s="9">
        <f>'Perfos Décollage'!F2</f>
        <v>500</v>
      </c>
      <c r="W165" s="9">
        <f t="shared" si="39"/>
        <v>0</v>
      </c>
      <c r="X165" s="9">
        <f t="shared" si="34"/>
        <v>-4000</v>
      </c>
      <c r="Y165" s="9">
        <f t="shared" si="40"/>
        <v>0</v>
      </c>
      <c r="Z165" s="9">
        <f t="shared" si="35"/>
        <v>-4000</v>
      </c>
      <c r="AB165" s="9">
        <f t="shared" si="46"/>
        <v>263</v>
      </c>
      <c r="AC165" s="9"/>
      <c r="AD165" s="9">
        <v>-1000</v>
      </c>
      <c r="AE165" s="9">
        <f>'Perfos Atterissage'!F2</f>
        <v>500</v>
      </c>
      <c r="AF165" s="9">
        <f t="shared" si="47"/>
        <v>0</v>
      </c>
      <c r="AG165" s="9">
        <f t="shared" si="36"/>
        <v>-4000</v>
      </c>
      <c r="AH165" s="9">
        <f t="shared" si="48"/>
        <v>0</v>
      </c>
      <c r="AI165" s="9">
        <f t="shared" si="37"/>
        <v>-4000</v>
      </c>
    </row>
    <row r="166" spans="1:35" ht="15">
      <c r="A166" s="8">
        <f t="shared" si="41"/>
        <v>0.9127999999999964</v>
      </c>
      <c r="B166" s="9">
        <f>'Masse et Centrage'!$G$44</f>
        <v>932</v>
      </c>
      <c r="D166" s="8">
        <f t="shared" si="42"/>
        <v>0.9127999999999964</v>
      </c>
      <c r="E166" s="9">
        <f t="shared" si="33"/>
        <v>931.2799999999941</v>
      </c>
      <c r="G166" s="8">
        <f t="shared" si="43"/>
        <v>0.9127999999999964</v>
      </c>
      <c r="H166" s="9">
        <v>-1000</v>
      </c>
      <c r="J166" s="8">
        <f t="shared" si="44"/>
        <v>0.9128</v>
      </c>
      <c r="K166" s="9">
        <f>IF(J166=N2,'Masse et Centrage'!$G$44,-1000)</f>
        <v>-1000</v>
      </c>
      <c r="L166" s="9">
        <f t="shared" si="38"/>
        <v>0</v>
      </c>
      <c r="S166" s="9">
        <f t="shared" si="45"/>
        <v>264</v>
      </c>
      <c r="T166" s="9">
        <f>IF(S166&lt;Q8,-1000,IF(S166&lt;=Q10,O10*S166+P10,IF(S166&lt;=Q11,O11*S166+P11,IF(S166&lt;=Q12,O12*S166+P12,8000))))</f>
        <v>3689.4469230039977</v>
      </c>
      <c r="U166" s="9">
        <f>IF(S166&lt;Q13,-1000,IF(S166&lt;=Q15,O15*S166+P15,IF(S166&lt;=Q16,O16*S166+P16,IF(S166&lt;=Q17,O17*S166+P17,8000))))</f>
        <v>-1000</v>
      </c>
      <c r="V166" s="9">
        <f>'Perfos Décollage'!F2</f>
        <v>500</v>
      </c>
      <c r="W166" s="9">
        <f t="shared" si="39"/>
        <v>0</v>
      </c>
      <c r="X166" s="9">
        <f t="shared" si="34"/>
        <v>-4000</v>
      </c>
      <c r="Y166" s="9">
        <f t="shared" si="40"/>
        <v>0</v>
      </c>
      <c r="Z166" s="9">
        <f t="shared" si="35"/>
        <v>-4000</v>
      </c>
      <c r="AB166" s="9">
        <f t="shared" si="46"/>
        <v>264</v>
      </c>
      <c r="AC166" s="9"/>
      <c r="AD166" s="9">
        <v>-1000</v>
      </c>
      <c r="AE166" s="9">
        <f>'Perfos Atterissage'!F2</f>
        <v>500</v>
      </c>
      <c r="AF166" s="9">
        <f t="shared" si="47"/>
        <v>0</v>
      </c>
      <c r="AG166" s="9">
        <f t="shared" si="36"/>
        <v>-4000</v>
      </c>
      <c r="AH166" s="9">
        <f t="shared" si="48"/>
        <v>0</v>
      </c>
      <c r="AI166" s="9">
        <f t="shared" si="37"/>
        <v>-4000</v>
      </c>
    </row>
    <row r="167" spans="1:35" ht="15">
      <c r="A167" s="8">
        <f t="shared" si="41"/>
        <v>0.9129999999999964</v>
      </c>
      <c r="B167" s="9">
        <f>'Masse et Centrage'!$G$44</f>
        <v>932</v>
      </c>
      <c r="D167" s="8">
        <f t="shared" si="42"/>
        <v>0.9129999999999964</v>
      </c>
      <c r="E167" s="9">
        <f aca="true" t="shared" si="49" ref="E167:E230">1662.5*D167-586.25</f>
        <v>931.612499999994</v>
      </c>
      <c r="G167" s="8">
        <f t="shared" si="43"/>
        <v>0.9129999999999964</v>
      </c>
      <c r="H167" s="9">
        <v>-1000</v>
      </c>
      <c r="J167" s="8">
        <f t="shared" si="44"/>
        <v>0.913</v>
      </c>
      <c r="K167" s="9">
        <f>IF(J167=N2,'Masse et Centrage'!$G$44,-1000)</f>
        <v>-1000</v>
      </c>
      <c r="L167" s="9">
        <f t="shared" si="38"/>
        <v>0</v>
      </c>
      <c r="S167" s="9">
        <f t="shared" si="45"/>
        <v>265</v>
      </c>
      <c r="T167" s="9">
        <f>IF(S167&lt;Q8,-1000,IF(S167&lt;=Q10,O10*S167+P10,IF(S167&lt;=Q11,O11*S167+P11,IF(S167&lt;=Q12,O12*S167+P12,8000))))</f>
        <v>3741.046838283997</v>
      </c>
      <c r="U167" s="9">
        <f>IF(S167&lt;Q13,-1000,IF(S167&lt;=Q15,O15*S167+P15,IF(S167&lt;=Q16,O16*S167+P16,IF(S167&lt;=Q17,O17*S167+P17,8000))))</f>
        <v>-1000</v>
      </c>
      <c r="V167" s="9">
        <f>'Perfos Décollage'!F2</f>
        <v>500</v>
      </c>
      <c r="W167" s="9">
        <f t="shared" si="39"/>
        <v>0</v>
      </c>
      <c r="X167" s="9">
        <f t="shared" si="34"/>
        <v>-4000</v>
      </c>
      <c r="Y167" s="9">
        <f t="shared" si="40"/>
        <v>0</v>
      </c>
      <c r="Z167" s="9">
        <f t="shared" si="35"/>
        <v>-4000</v>
      </c>
      <c r="AB167" s="9">
        <f t="shared" si="46"/>
        <v>265</v>
      </c>
      <c r="AC167" s="9"/>
      <c r="AD167" s="9">
        <v>-1000</v>
      </c>
      <c r="AE167" s="9">
        <f>'Perfos Atterissage'!F2</f>
        <v>500</v>
      </c>
      <c r="AF167" s="9">
        <f t="shared" si="47"/>
        <v>0</v>
      </c>
      <c r="AG167" s="9">
        <f t="shared" si="36"/>
        <v>-4000</v>
      </c>
      <c r="AH167" s="9">
        <f t="shared" si="48"/>
        <v>0</v>
      </c>
      <c r="AI167" s="9">
        <f t="shared" si="37"/>
        <v>-4000</v>
      </c>
    </row>
    <row r="168" spans="1:35" ht="15">
      <c r="A168" s="8">
        <f t="shared" si="41"/>
        <v>0.9131999999999963</v>
      </c>
      <c r="B168" s="9">
        <f>'Masse et Centrage'!$G$44</f>
        <v>932</v>
      </c>
      <c r="D168" s="8">
        <f t="shared" si="42"/>
        <v>0.9131999999999963</v>
      </c>
      <c r="E168" s="9">
        <f t="shared" si="49"/>
        <v>931.944999999994</v>
      </c>
      <c r="G168" s="8">
        <f t="shared" si="43"/>
        <v>0.9131999999999963</v>
      </c>
      <c r="H168" s="9">
        <v>-1000</v>
      </c>
      <c r="J168" s="8">
        <f t="shared" si="44"/>
        <v>0.9132</v>
      </c>
      <c r="K168" s="9">
        <f>IF(J168=N2,'Masse et Centrage'!$G$44,-1000)</f>
        <v>-1000</v>
      </c>
      <c r="L168" s="9">
        <f t="shared" si="38"/>
        <v>0</v>
      </c>
      <c r="S168" s="9">
        <f t="shared" si="45"/>
        <v>266</v>
      </c>
      <c r="T168" s="9">
        <f>IF(S168&lt;Q8,-1000,IF(S168&lt;=Q10,O10*S168+P10,IF(S168&lt;=Q11,O11*S168+P11,IF(S168&lt;=Q12,O12*S168+P12,8000))))</f>
        <v>3792.6467535639968</v>
      </c>
      <c r="U168" s="9">
        <f>IF(S168&lt;Q13,-1000,IF(S168&lt;=Q15,O15*S168+P15,IF(S168&lt;=Q16,O16*S168+P16,IF(S168&lt;=Q17,O17*S168+P17,8000))))</f>
        <v>-1000</v>
      </c>
      <c r="V168" s="9">
        <f>'Perfos Décollage'!F2</f>
        <v>500</v>
      </c>
      <c r="W168" s="9">
        <f t="shared" si="39"/>
        <v>0</v>
      </c>
      <c r="X168" s="9">
        <f t="shared" si="34"/>
        <v>-4000</v>
      </c>
      <c r="Y168" s="9">
        <f t="shared" si="40"/>
        <v>0</v>
      </c>
      <c r="Z168" s="9">
        <f t="shared" si="35"/>
        <v>-4000</v>
      </c>
      <c r="AB168" s="9">
        <f t="shared" si="46"/>
        <v>266</v>
      </c>
      <c r="AC168" s="9"/>
      <c r="AD168" s="9">
        <v>-1000</v>
      </c>
      <c r="AE168" s="9">
        <f>'Perfos Atterissage'!F2</f>
        <v>500</v>
      </c>
      <c r="AF168" s="9">
        <f t="shared" si="47"/>
        <v>0</v>
      </c>
      <c r="AG168" s="9">
        <f t="shared" si="36"/>
        <v>-4000</v>
      </c>
      <c r="AH168" s="9">
        <f t="shared" si="48"/>
        <v>0</v>
      </c>
      <c r="AI168" s="9">
        <f t="shared" si="37"/>
        <v>-4000</v>
      </c>
    </row>
    <row r="169" spans="1:35" ht="15">
      <c r="A169" s="8">
        <f t="shared" si="41"/>
        <v>0.9133999999999963</v>
      </c>
      <c r="B169" s="9">
        <f>'Masse et Centrage'!$G$44</f>
        <v>932</v>
      </c>
      <c r="D169" s="8">
        <f t="shared" si="42"/>
        <v>0.9133999999999963</v>
      </c>
      <c r="E169" s="9">
        <f t="shared" si="49"/>
        <v>932.2774999999938</v>
      </c>
      <c r="G169" s="8">
        <f t="shared" si="43"/>
        <v>0.9133999999999963</v>
      </c>
      <c r="H169" s="9">
        <v>-1000</v>
      </c>
      <c r="J169" s="8">
        <f t="shared" si="44"/>
        <v>0.9134</v>
      </c>
      <c r="K169" s="9">
        <f>IF(J169=N2,'Masse et Centrage'!$G$44,-1000)</f>
        <v>-1000</v>
      </c>
      <c r="L169" s="9">
        <f t="shared" si="38"/>
        <v>0</v>
      </c>
      <c r="S169" s="9">
        <f t="shared" si="45"/>
        <v>267</v>
      </c>
      <c r="T169" s="9">
        <f>IF(S169&lt;Q8,-1000,IF(S169&lt;=Q10,O10*S169+P10,IF(S169&lt;=Q11,O11*S169+P11,IF(S169&lt;=Q12,O12*S169+P12,8000))))</f>
        <v>3844.246668843998</v>
      </c>
      <c r="U169" s="9">
        <f>IF(S169&lt;Q13,-1000,IF(S169&lt;=Q15,O15*S169+P15,IF(S169&lt;=Q16,O16*S169+P16,IF(S169&lt;=Q17,O17*S169+P17,8000))))</f>
        <v>-1000</v>
      </c>
      <c r="V169" s="9">
        <f>'Perfos Décollage'!F2</f>
        <v>500</v>
      </c>
      <c r="W169" s="9">
        <f t="shared" si="39"/>
        <v>0</v>
      </c>
      <c r="X169" s="9">
        <f t="shared" si="34"/>
        <v>-4000</v>
      </c>
      <c r="Y169" s="9">
        <f t="shared" si="40"/>
        <v>0</v>
      </c>
      <c r="Z169" s="9">
        <f t="shared" si="35"/>
        <v>-4000</v>
      </c>
      <c r="AB169" s="9">
        <f t="shared" si="46"/>
        <v>267</v>
      </c>
      <c r="AC169" s="9"/>
      <c r="AD169" s="9">
        <v>-1000</v>
      </c>
      <c r="AE169" s="9">
        <f>'Perfos Atterissage'!F2</f>
        <v>500</v>
      </c>
      <c r="AF169" s="9">
        <f t="shared" si="47"/>
        <v>0</v>
      </c>
      <c r="AG169" s="9">
        <f t="shared" si="36"/>
        <v>-4000</v>
      </c>
      <c r="AH169" s="9">
        <f t="shared" si="48"/>
        <v>0</v>
      </c>
      <c r="AI169" s="9">
        <f t="shared" si="37"/>
        <v>-4000</v>
      </c>
    </row>
    <row r="170" spans="1:35" ht="15">
      <c r="A170" s="8">
        <f t="shared" si="41"/>
        <v>0.9135999999999963</v>
      </c>
      <c r="B170" s="9">
        <f>'Masse et Centrage'!$G$44</f>
        <v>932</v>
      </c>
      <c r="D170" s="8">
        <f t="shared" si="42"/>
        <v>0.9135999999999963</v>
      </c>
      <c r="E170" s="9">
        <f t="shared" si="49"/>
        <v>932.6099999999938</v>
      </c>
      <c r="G170" s="8">
        <f t="shared" si="43"/>
        <v>0.9135999999999963</v>
      </c>
      <c r="H170" s="9">
        <v>-1000</v>
      </c>
      <c r="J170" s="8">
        <f t="shared" si="44"/>
        <v>0.9136</v>
      </c>
      <c r="K170" s="9">
        <f>IF(J170=N2,'Masse et Centrage'!$G$44,-1000)</f>
        <v>-1000</v>
      </c>
      <c r="L170" s="9">
        <f t="shared" si="38"/>
        <v>0</v>
      </c>
      <c r="S170" s="9">
        <f t="shared" si="45"/>
        <v>268</v>
      </c>
      <c r="T170" s="9">
        <f>IF(S170&lt;Q8,-1000,IF(S170&lt;=Q10,O10*S170+P10,IF(S170&lt;=Q11,O11*S170+P11,IF(S170&lt;=Q12,O12*S170+P12,8000))))</f>
        <v>3895.8465841239977</v>
      </c>
      <c r="U170" s="9">
        <f>IF(S170&lt;Q13,-1000,IF(S170&lt;=Q15,O15*S170+P15,IF(S170&lt;=Q16,O16*S170+P16,IF(S170&lt;=Q17,O17*S170+P17,8000))))</f>
        <v>-1000</v>
      </c>
      <c r="V170" s="9">
        <f>'Perfos Décollage'!F2</f>
        <v>500</v>
      </c>
      <c r="W170" s="9">
        <f t="shared" si="39"/>
        <v>0</v>
      </c>
      <c r="X170" s="9">
        <f t="shared" si="34"/>
        <v>-4000</v>
      </c>
      <c r="Y170" s="9">
        <f t="shared" si="40"/>
        <v>0</v>
      </c>
      <c r="Z170" s="9">
        <f t="shared" si="35"/>
        <v>-4000</v>
      </c>
      <c r="AB170" s="9">
        <f t="shared" si="46"/>
        <v>268</v>
      </c>
      <c r="AC170" s="9"/>
      <c r="AD170" s="9">
        <v>-1000</v>
      </c>
      <c r="AE170" s="9">
        <f>'Perfos Atterissage'!F2</f>
        <v>500</v>
      </c>
      <c r="AF170" s="9">
        <f t="shared" si="47"/>
        <v>0</v>
      </c>
      <c r="AG170" s="9">
        <f t="shared" si="36"/>
        <v>-4000</v>
      </c>
      <c r="AH170" s="9">
        <f t="shared" si="48"/>
        <v>0</v>
      </c>
      <c r="AI170" s="9">
        <f t="shared" si="37"/>
        <v>-4000</v>
      </c>
    </row>
    <row r="171" spans="1:35" ht="15">
      <c r="A171" s="8">
        <f t="shared" si="41"/>
        <v>0.9137999999999963</v>
      </c>
      <c r="B171" s="9">
        <f>'Masse et Centrage'!$G$44</f>
        <v>932</v>
      </c>
      <c r="D171" s="8">
        <f t="shared" si="42"/>
        <v>0.9137999999999963</v>
      </c>
      <c r="E171" s="9">
        <f t="shared" si="49"/>
        <v>932.9424999999937</v>
      </c>
      <c r="G171" s="8">
        <f t="shared" si="43"/>
        <v>0.9137999999999963</v>
      </c>
      <c r="H171" s="9">
        <v>-1000</v>
      </c>
      <c r="J171" s="8">
        <f t="shared" si="44"/>
        <v>0.9138</v>
      </c>
      <c r="K171" s="9">
        <f>IF(J171=N2,'Masse et Centrage'!$G$44,-1000)</f>
        <v>-1000</v>
      </c>
      <c r="L171" s="9">
        <f t="shared" si="38"/>
        <v>0</v>
      </c>
      <c r="S171" s="9">
        <f t="shared" si="45"/>
        <v>269</v>
      </c>
      <c r="T171" s="9">
        <f>IF(S171&lt;Q8,-1000,IF(S171&lt;=Q10,O10*S171+P10,IF(S171&lt;=Q11,O11*S171+P11,IF(S171&lt;=Q12,O12*S171+P12,8000))))</f>
        <v>3947.446499403997</v>
      </c>
      <c r="U171" s="9">
        <f>IF(S171&lt;Q13,-1000,IF(S171&lt;=Q15,O15*S171+P15,IF(S171&lt;=Q16,O16*S171+P16,IF(S171&lt;=Q17,O17*S171+P17,8000))))</f>
        <v>-1000</v>
      </c>
      <c r="V171" s="9">
        <f>'Perfos Décollage'!F2</f>
        <v>500</v>
      </c>
      <c r="W171" s="9">
        <f t="shared" si="39"/>
        <v>0</v>
      </c>
      <c r="X171" s="9">
        <f t="shared" si="34"/>
        <v>-4000</v>
      </c>
      <c r="Y171" s="9">
        <f t="shared" si="40"/>
        <v>0</v>
      </c>
      <c r="Z171" s="9">
        <f t="shared" si="35"/>
        <v>-4000</v>
      </c>
      <c r="AB171" s="9">
        <f t="shared" si="46"/>
        <v>269</v>
      </c>
      <c r="AC171" s="9"/>
      <c r="AD171" s="9">
        <v>-1000</v>
      </c>
      <c r="AE171" s="9">
        <f>'Perfos Atterissage'!F2</f>
        <v>500</v>
      </c>
      <c r="AF171" s="9">
        <f t="shared" si="47"/>
        <v>0</v>
      </c>
      <c r="AG171" s="9">
        <f t="shared" si="36"/>
        <v>-4000</v>
      </c>
      <c r="AH171" s="9">
        <f t="shared" si="48"/>
        <v>0</v>
      </c>
      <c r="AI171" s="9">
        <f t="shared" si="37"/>
        <v>-4000</v>
      </c>
    </row>
    <row r="172" spans="1:35" ht="15">
      <c r="A172" s="8">
        <f t="shared" si="41"/>
        <v>0.9139999999999963</v>
      </c>
      <c r="B172" s="9">
        <f>'Masse et Centrage'!$G$44</f>
        <v>932</v>
      </c>
      <c r="D172" s="8">
        <f t="shared" si="42"/>
        <v>0.9139999999999963</v>
      </c>
      <c r="E172" s="9">
        <f t="shared" si="49"/>
        <v>933.2749999999937</v>
      </c>
      <c r="G172" s="8">
        <f t="shared" si="43"/>
        <v>0.9139999999999963</v>
      </c>
      <c r="H172" s="9">
        <v>-1000</v>
      </c>
      <c r="J172" s="8">
        <f t="shared" si="44"/>
        <v>0.914</v>
      </c>
      <c r="K172" s="9">
        <f>IF(J172=N2,'Masse et Centrage'!$G$44,-1000)</f>
        <v>-1000</v>
      </c>
      <c r="L172" s="9">
        <f t="shared" si="38"/>
        <v>0</v>
      </c>
      <c r="S172" s="9">
        <f t="shared" si="45"/>
        <v>270</v>
      </c>
      <c r="T172" s="9">
        <f>IF(S172&lt;Q8,-1000,IF(S172&lt;=Q10,O10*S172+P10,IF(S172&lt;=Q11,O11*S172+P11,IF(S172&lt;=Q12,O12*S172+P12,8000))))</f>
        <v>3999.0464146839968</v>
      </c>
      <c r="U172" s="9">
        <f>IF(S172&lt;Q13,-1000,IF(S172&lt;=Q15,O15*S172+P15,IF(S172&lt;=Q16,O16*S172+P16,IF(S172&lt;=Q17,O17*S172+P17,8000))))</f>
        <v>-1000</v>
      </c>
      <c r="V172" s="9">
        <f>'Perfos Décollage'!F2</f>
        <v>500</v>
      </c>
      <c r="W172" s="9">
        <f t="shared" si="39"/>
        <v>0</v>
      </c>
      <c r="X172" s="9">
        <f t="shared" si="34"/>
        <v>-4000</v>
      </c>
      <c r="Y172" s="9">
        <f t="shared" si="40"/>
        <v>0</v>
      </c>
      <c r="Z172" s="9">
        <f t="shared" si="35"/>
        <v>-4000</v>
      </c>
      <c r="AB172" s="9">
        <f t="shared" si="46"/>
        <v>270</v>
      </c>
      <c r="AC172" s="9"/>
      <c r="AD172" s="9">
        <v>-1000</v>
      </c>
      <c r="AE172" s="9">
        <f>'Perfos Atterissage'!F2</f>
        <v>500</v>
      </c>
      <c r="AF172" s="9">
        <f t="shared" si="47"/>
        <v>0</v>
      </c>
      <c r="AG172" s="9">
        <f t="shared" si="36"/>
        <v>-4000</v>
      </c>
      <c r="AH172" s="9">
        <f t="shared" si="48"/>
        <v>0</v>
      </c>
      <c r="AI172" s="9">
        <f t="shared" si="37"/>
        <v>-4000</v>
      </c>
    </row>
    <row r="173" spans="1:35" ht="15">
      <c r="A173" s="8">
        <f t="shared" si="41"/>
        <v>0.9141999999999962</v>
      </c>
      <c r="B173" s="9">
        <f>'Masse et Centrage'!$G$44</f>
        <v>932</v>
      </c>
      <c r="D173" s="8">
        <f t="shared" si="42"/>
        <v>0.9141999999999962</v>
      </c>
      <c r="E173" s="9">
        <f t="shared" si="49"/>
        <v>933.6074999999937</v>
      </c>
      <c r="G173" s="8">
        <f t="shared" si="43"/>
        <v>0.9141999999999962</v>
      </c>
      <c r="H173" s="9">
        <v>-1000</v>
      </c>
      <c r="J173" s="8">
        <f t="shared" si="44"/>
        <v>0.9142</v>
      </c>
      <c r="K173" s="9">
        <f>IF(J173=N2,'Masse et Centrage'!$G$44,-1000)</f>
        <v>-1000</v>
      </c>
      <c r="L173" s="9">
        <f t="shared" si="38"/>
        <v>0</v>
      </c>
      <c r="S173" s="9">
        <f t="shared" si="45"/>
        <v>271</v>
      </c>
      <c r="T173" s="9">
        <f>IF(S173&lt;Q8,-1000,IF(S173&lt;=Q10,O10*S173+P10,IF(S173&lt;=Q11,O11*S173+P11,IF(S173&lt;=Q12,O12*S173+P12,8000))))</f>
        <v>4050.646329963998</v>
      </c>
      <c r="U173" s="9">
        <f>IF(S173&lt;Q13,-1000,IF(S173&lt;=Q15,O15*S173+P15,IF(S173&lt;=Q16,O16*S173+P16,IF(S173&lt;=Q17,O17*S173+P17,8000))))</f>
        <v>-1000</v>
      </c>
      <c r="V173" s="9">
        <f>'Perfos Décollage'!F2</f>
        <v>500</v>
      </c>
      <c r="W173" s="9">
        <f t="shared" si="39"/>
        <v>0</v>
      </c>
      <c r="X173" s="9">
        <f t="shared" si="34"/>
        <v>-4000</v>
      </c>
      <c r="Y173" s="9">
        <f t="shared" si="40"/>
        <v>0</v>
      </c>
      <c r="Z173" s="9">
        <f t="shared" si="35"/>
        <v>-4000</v>
      </c>
      <c r="AB173" s="9">
        <f t="shared" si="46"/>
        <v>271</v>
      </c>
      <c r="AC173" s="9"/>
      <c r="AD173" s="9">
        <v>-1000</v>
      </c>
      <c r="AE173" s="9">
        <f>'Perfos Atterissage'!F2</f>
        <v>500</v>
      </c>
      <c r="AF173" s="9">
        <f t="shared" si="47"/>
        <v>0</v>
      </c>
      <c r="AG173" s="9">
        <f t="shared" si="36"/>
        <v>-4000</v>
      </c>
      <c r="AH173" s="9">
        <f t="shared" si="48"/>
        <v>0</v>
      </c>
      <c r="AI173" s="9">
        <f t="shared" si="37"/>
        <v>-4000</v>
      </c>
    </row>
    <row r="174" spans="1:35" ht="15">
      <c r="A174" s="8">
        <f t="shared" si="41"/>
        <v>0.9143999999999962</v>
      </c>
      <c r="B174" s="9">
        <f>'Masse et Centrage'!$G$44</f>
        <v>932</v>
      </c>
      <c r="D174" s="8">
        <f t="shared" si="42"/>
        <v>0.9143999999999962</v>
      </c>
      <c r="E174" s="9">
        <f t="shared" si="49"/>
        <v>933.9399999999937</v>
      </c>
      <c r="G174" s="8">
        <f t="shared" si="43"/>
        <v>0.9143999999999962</v>
      </c>
      <c r="H174" s="9">
        <v>-1000</v>
      </c>
      <c r="J174" s="8">
        <f t="shared" si="44"/>
        <v>0.9144</v>
      </c>
      <c r="K174" s="9">
        <f>IF(J174=N2,'Masse et Centrage'!$G$44,-1000)</f>
        <v>-1000</v>
      </c>
      <c r="L174" s="9">
        <f t="shared" si="38"/>
        <v>0</v>
      </c>
      <c r="S174" s="9">
        <f t="shared" si="45"/>
        <v>272</v>
      </c>
      <c r="T174" s="9">
        <f>IF(S174&lt;Q8,-1000,IF(S174&lt;=Q10,O10*S174+P10,IF(S174&lt;=Q11,O11*S174+P11,IF(S174&lt;=Q12,O12*S174+P12,8000))))</f>
        <v>4102.246245243998</v>
      </c>
      <c r="U174" s="9">
        <f>IF(S174&lt;Q13,-1000,IF(S174&lt;=Q15,O15*S174+P15,IF(S174&lt;=Q16,O16*S174+P16,IF(S174&lt;=Q17,O17*S174+P17,8000))))</f>
        <v>-1000</v>
      </c>
      <c r="V174" s="9">
        <f>'Perfos Décollage'!F2</f>
        <v>500</v>
      </c>
      <c r="W174" s="9">
        <f t="shared" si="39"/>
        <v>0</v>
      </c>
      <c r="X174" s="9">
        <f t="shared" si="34"/>
        <v>-4000</v>
      </c>
      <c r="Y174" s="9">
        <f t="shared" si="40"/>
        <v>0</v>
      </c>
      <c r="Z174" s="9">
        <f t="shared" si="35"/>
        <v>-4000</v>
      </c>
      <c r="AB174" s="9">
        <f t="shared" si="46"/>
        <v>272</v>
      </c>
      <c r="AC174" s="9"/>
      <c r="AD174" s="9">
        <v>-1000</v>
      </c>
      <c r="AE174" s="9">
        <f>'Perfos Atterissage'!F2</f>
        <v>500</v>
      </c>
      <c r="AF174" s="9">
        <f t="shared" si="47"/>
        <v>0</v>
      </c>
      <c r="AG174" s="9">
        <f t="shared" si="36"/>
        <v>-4000</v>
      </c>
      <c r="AH174" s="9">
        <f t="shared" si="48"/>
        <v>0</v>
      </c>
      <c r="AI174" s="9">
        <f t="shared" si="37"/>
        <v>-4000</v>
      </c>
    </row>
    <row r="175" spans="1:35" ht="15">
      <c r="A175" s="8">
        <f t="shared" si="41"/>
        <v>0.9145999999999962</v>
      </c>
      <c r="B175" s="9">
        <f>'Masse et Centrage'!$G$44</f>
        <v>932</v>
      </c>
      <c r="D175" s="8">
        <f t="shared" si="42"/>
        <v>0.9145999999999962</v>
      </c>
      <c r="E175" s="9">
        <f t="shared" si="49"/>
        <v>934.2724999999937</v>
      </c>
      <c r="G175" s="8">
        <f t="shared" si="43"/>
        <v>0.9145999999999962</v>
      </c>
      <c r="H175" s="9">
        <v>-1000</v>
      </c>
      <c r="J175" s="8">
        <f t="shared" si="44"/>
        <v>0.9146</v>
      </c>
      <c r="K175" s="9">
        <f>IF(J175=N2,'Masse et Centrage'!$G$44,-1000)</f>
        <v>-1000</v>
      </c>
      <c r="L175" s="9">
        <f t="shared" si="38"/>
        <v>0</v>
      </c>
      <c r="S175" s="9">
        <f t="shared" si="45"/>
        <v>273</v>
      </c>
      <c r="T175" s="9">
        <f>IF(S175&lt;Q8,-1000,IF(S175&lt;=Q10,O10*S175+P10,IF(S175&lt;=Q11,O11*S175+P11,IF(S175&lt;=Q12,O12*S175+P12,8000))))</f>
        <v>4153.846160523997</v>
      </c>
      <c r="U175" s="9">
        <f>IF(S175&lt;Q13,-1000,IF(S175&lt;=Q15,O15*S175+P15,IF(S175&lt;=Q16,O16*S175+P16,IF(S175&lt;=Q17,O17*S175+P17,8000))))</f>
        <v>-1000</v>
      </c>
      <c r="V175" s="9">
        <f>'Perfos Décollage'!F2</f>
        <v>500</v>
      </c>
      <c r="W175" s="9">
        <f t="shared" si="39"/>
        <v>0</v>
      </c>
      <c r="X175" s="9">
        <f t="shared" si="34"/>
        <v>-4000</v>
      </c>
      <c r="Y175" s="9">
        <f t="shared" si="40"/>
        <v>0</v>
      </c>
      <c r="Z175" s="9">
        <f t="shared" si="35"/>
        <v>-4000</v>
      </c>
      <c r="AB175" s="9">
        <f t="shared" si="46"/>
        <v>273</v>
      </c>
      <c r="AC175" s="9"/>
      <c r="AD175" s="9">
        <v>-1000</v>
      </c>
      <c r="AE175" s="9">
        <f>'Perfos Atterissage'!F2</f>
        <v>500</v>
      </c>
      <c r="AF175" s="9">
        <f t="shared" si="47"/>
        <v>0</v>
      </c>
      <c r="AG175" s="9">
        <f t="shared" si="36"/>
        <v>-4000</v>
      </c>
      <c r="AH175" s="9">
        <f t="shared" si="48"/>
        <v>0</v>
      </c>
      <c r="AI175" s="9">
        <f t="shared" si="37"/>
        <v>-4000</v>
      </c>
    </row>
    <row r="176" spans="1:35" ht="15">
      <c r="A176" s="8">
        <f t="shared" si="41"/>
        <v>0.9147999999999962</v>
      </c>
      <c r="B176" s="9">
        <f>'Masse et Centrage'!$G$44</f>
        <v>932</v>
      </c>
      <c r="D176" s="8">
        <f t="shared" si="42"/>
        <v>0.9147999999999962</v>
      </c>
      <c r="E176" s="9">
        <f t="shared" si="49"/>
        <v>934.6049999999937</v>
      </c>
      <c r="G176" s="8">
        <f t="shared" si="43"/>
        <v>0.9147999999999962</v>
      </c>
      <c r="H176" s="9">
        <v>-1000</v>
      </c>
      <c r="J176" s="8">
        <f t="shared" si="44"/>
        <v>0.9148</v>
      </c>
      <c r="K176" s="9">
        <f>IF(J176=N2,'Masse et Centrage'!$G$44,-1000)</f>
        <v>-1000</v>
      </c>
      <c r="L176" s="9">
        <f t="shared" si="38"/>
        <v>0</v>
      </c>
      <c r="S176" s="9">
        <f t="shared" si="45"/>
        <v>274</v>
      </c>
      <c r="T176" s="9">
        <f>IF(S176&lt;Q8,-1000,IF(S176&lt;=Q10,O10*S176+P10,IF(S176&lt;=Q11,O11*S176+P11,IF(S176&lt;=Q12,O12*S176+P12,8000))))</f>
        <v>4205.446075803997</v>
      </c>
      <c r="U176" s="9">
        <f>IF(S176&lt;Q13,-1000,IF(S176&lt;=Q15,O15*S176+P15,IF(S176&lt;=Q16,O16*S176+P16,IF(S176&lt;=Q17,O17*S176+P17,8000))))</f>
        <v>-1000</v>
      </c>
      <c r="V176" s="9">
        <f>'Perfos Décollage'!F2</f>
        <v>500</v>
      </c>
      <c r="W176" s="9">
        <f t="shared" si="39"/>
        <v>0</v>
      </c>
      <c r="X176" s="9">
        <f t="shared" si="34"/>
        <v>-4000</v>
      </c>
      <c r="Y176" s="9">
        <f t="shared" si="40"/>
        <v>0</v>
      </c>
      <c r="Z176" s="9">
        <f t="shared" si="35"/>
        <v>-4000</v>
      </c>
      <c r="AB176" s="9">
        <f t="shared" si="46"/>
        <v>274</v>
      </c>
      <c r="AC176" s="9"/>
      <c r="AD176" s="9">
        <v>-1000</v>
      </c>
      <c r="AE176" s="9">
        <f>'Perfos Atterissage'!F2</f>
        <v>500</v>
      </c>
      <c r="AF176" s="9">
        <f t="shared" si="47"/>
        <v>0</v>
      </c>
      <c r="AG176" s="9">
        <f t="shared" si="36"/>
        <v>-4000</v>
      </c>
      <c r="AH176" s="9">
        <f t="shared" si="48"/>
        <v>0</v>
      </c>
      <c r="AI176" s="9">
        <f t="shared" si="37"/>
        <v>-4000</v>
      </c>
    </row>
    <row r="177" spans="1:35" ht="15">
      <c r="A177" s="8">
        <f t="shared" si="41"/>
        <v>0.9149999999999961</v>
      </c>
      <c r="B177" s="9">
        <f>'Masse et Centrage'!$G$44</f>
        <v>932</v>
      </c>
      <c r="D177" s="8">
        <f t="shared" si="42"/>
        <v>0.9149999999999961</v>
      </c>
      <c r="E177" s="9">
        <f t="shared" si="49"/>
        <v>934.9374999999936</v>
      </c>
      <c r="G177" s="8">
        <f t="shared" si="43"/>
        <v>0.9149999999999961</v>
      </c>
      <c r="H177" s="9">
        <v>-1000</v>
      </c>
      <c r="J177" s="8">
        <f t="shared" si="44"/>
        <v>0.915</v>
      </c>
      <c r="K177" s="9">
        <f>IF(J177=N2,'Masse et Centrage'!$G$44,-1000)</f>
        <v>-1000</v>
      </c>
      <c r="L177" s="9">
        <f t="shared" si="38"/>
        <v>0</v>
      </c>
      <c r="S177" s="9">
        <f t="shared" si="45"/>
        <v>275</v>
      </c>
      <c r="T177" s="9">
        <f>IF(S177&lt;Q8,-1000,IF(S177&lt;=Q10,O10*S177+P10,IF(S177&lt;=Q11,O11*S177+P11,IF(S177&lt;=Q12,O12*S177+P12,8000))))</f>
        <v>4257.045991083998</v>
      </c>
      <c r="U177" s="9">
        <f>IF(S177&lt;Q13,-1000,IF(S177&lt;=Q15,O15*S177+P15,IF(S177&lt;=Q16,O16*S177+P16,IF(S177&lt;=Q17,O17*S177+P17,8000))))</f>
        <v>-1000</v>
      </c>
      <c r="V177" s="9">
        <f>'Perfos Décollage'!F2</f>
        <v>500</v>
      </c>
      <c r="W177" s="9">
        <f t="shared" si="39"/>
        <v>0</v>
      </c>
      <c r="X177" s="9">
        <f t="shared" si="34"/>
        <v>-4000</v>
      </c>
      <c r="Y177" s="9">
        <f t="shared" si="40"/>
        <v>0</v>
      </c>
      <c r="Z177" s="9">
        <f t="shared" si="35"/>
        <v>-4000</v>
      </c>
      <c r="AB177" s="9">
        <f t="shared" si="46"/>
        <v>275</v>
      </c>
      <c r="AC177" s="9"/>
      <c r="AD177" s="9">
        <v>-1000</v>
      </c>
      <c r="AE177" s="9">
        <f>'Perfos Atterissage'!F2</f>
        <v>500</v>
      </c>
      <c r="AF177" s="9">
        <f t="shared" si="47"/>
        <v>0</v>
      </c>
      <c r="AG177" s="9">
        <f t="shared" si="36"/>
        <v>-4000</v>
      </c>
      <c r="AH177" s="9">
        <f t="shared" si="48"/>
        <v>0</v>
      </c>
      <c r="AI177" s="9">
        <f t="shared" si="37"/>
        <v>-4000</v>
      </c>
    </row>
    <row r="178" spans="1:35" ht="15">
      <c r="A178" s="8">
        <f t="shared" si="41"/>
        <v>0.9151999999999961</v>
      </c>
      <c r="B178" s="9">
        <f>'Masse et Centrage'!$G$44</f>
        <v>932</v>
      </c>
      <c r="D178" s="8">
        <f t="shared" si="42"/>
        <v>0.9151999999999961</v>
      </c>
      <c r="E178" s="9">
        <f t="shared" si="49"/>
        <v>935.2699999999936</v>
      </c>
      <c r="G178" s="8">
        <f t="shared" si="43"/>
        <v>0.9151999999999961</v>
      </c>
      <c r="H178" s="9">
        <v>-1000</v>
      </c>
      <c r="J178" s="8">
        <f t="shared" si="44"/>
        <v>0.9152</v>
      </c>
      <c r="K178" s="9">
        <f>IF(J178=N2,'Masse et Centrage'!$G$44,-1000)</f>
        <v>-1000</v>
      </c>
      <c r="L178" s="9">
        <f t="shared" si="38"/>
        <v>0</v>
      </c>
      <c r="S178" s="9">
        <f t="shared" si="45"/>
        <v>276</v>
      </c>
      <c r="T178" s="9">
        <f>IF(S178&lt;Q8,-1000,IF(S178&lt;=Q10,O10*S178+P10,IF(S178&lt;=Q11,O11*S178+P11,IF(S178&lt;=Q12,O12*S178+P12,8000))))</f>
        <v>4308.645906363998</v>
      </c>
      <c r="U178" s="9">
        <f>IF(S178&lt;Q13,-1000,IF(S178&lt;=Q15,O15*S178+P15,IF(S178&lt;=Q16,O16*S178+P16,IF(S178&lt;=Q17,O17*S178+P17,8000))))</f>
        <v>-1000</v>
      </c>
      <c r="V178" s="9">
        <f>'Perfos Décollage'!F2</f>
        <v>500</v>
      </c>
      <c r="W178" s="9">
        <f t="shared" si="39"/>
        <v>0</v>
      </c>
      <c r="X178" s="9">
        <f t="shared" si="34"/>
        <v>-4000</v>
      </c>
      <c r="Y178" s="9">
        <f t="shared" si="40"/>
        <v>0</v>
      </c>
      <c r="Z178" s="9">
        <f t="shared" si="35"/>
        <v>-4000</v>
      </c>
      <c r="AB178" s="9">
        <f t="shared" si="46"/>
        <v>276</v>
      </c>
      <c r="AC178" s="9"/>
      <c r="AD178" s="9">
        <v>-1000</v>
      </c>
      <c r="AE178" s="9">
        <f>'Perfos Atterissage'!F2</f>
        <v>500</v>
      </c>
      <c r="AF178" s="9">
        <f t="shared" si="47"/>
        <v>0</v>
      </c>
      <c r="AG178" s="9">
        <f t="shared" si="36"/>
        <v>-4000</v>
      </c>
      <c r="AH178" s="9">
        <f t="shared" si="48"/>
        <v>0</v>
      </c>
      <c r="AI178" s="9">
        <f t="shared" si="37"/>
        <v>-4000</v>
      </c>
    </row>
    <row r="179" spans="1:35" ht="15">
      <c r="A179" s="8">
        <f t="shared" si="41"/>
        <v>0.9153999999999961</v>
      </c>
      <c r="B179" s="9">
        <f>'Masse et Centrage'!$G$44</f>
        <v>932</v>
      </c>
      <c r="D179" s="8">
        <f t="shared" si="42"/>
        <v>0.9153999999999961</v>
      </c>
      <c r="E179" s="9">
        <f t="shared" si="49"/>
        <v>935.6024999999936</v>
      </c>
      <c r="G179" s="8">
        <f t="shared" si="43"/>
        <v>0.9153999999999961</v>
      </c>
      <c r="H179" s="9">
        <v>-1000</v>
      </c>
      <c r="J179" s="8">
        <f t="shared" si="44"/>
        <v>0.9154</v>
      </c>
      <c r="K179" s="9">
        <f>IF(J179=N2,'Masse et Centrage'!$G$44,-1000)</f>
        <v>-1000</v>
      </c>
      <c r="L179" s="9">
        <f t="shared" si="38"/>
        <v>0</v>
      </c>
      <c r="S179" s="9">
        <f t="shared" si="45"/>
        <v>277</v>
      </c>
      <c r="T179" s="9">
        <f>IF(S179&lt;Q8,-1000,IF(S179&lt;=Q10,O10*S179+P10,IF(S179&lt;=Q11,O11*S179+P11,IF(S179&lt;=Q12,O12*S179+P12,8000))))</f>
        <v>4360.245821643997</v>
      </c>
      <c r="U179" s="9">
        <f>IF(S179&lt;Q13,-1000,IF(S179&lt;=Q15,O15*S179+P15,IF(S179&lt;=Q16,O16*S179+P16,IF(S179&lt;=Q17,O17*S179+P17,8000))))</f>
        <v>-1000</v>
      </c>
      <c r="V179" s="9">
        <f>'Perfos Décollage'!F2</f>
        <v>500</v>
      </c>
      <c r="W179" s="9">
        <f t="shared" si="39"/>
        <v>0</v>
      </c>
      <c r="X179" s="9">
        <f t="shared" si="34"/>
        <v>-4000</v>
      </c>
      <c r="Y179" s="9">
        <f t="shared" si="40"/>
        <v>0</v>
      </c>
      <c r="Z179" s="9">
        <f t="shared" si="35"/>
        <v>-4000</v>
      </c>
      <c r="AB179" s="9">
        <f t="shared" si="46"/>
        <v>277</v>
      </c>
      <c r="AC179" s="9"/>
      <c r="AD179" s="9">
        <v>-1000</v>
      </c>
      <c r="AE179" s="9">
        <f>'Perfos Atterissage'!F2</f>
        <v>500</v>
      </c>
      <c r="AF179" s="9">
        <f t="shared" si="47"/>
        <v>0</v>
      </c>
      <c r="AG179" s="9">
        <f t="shared" si="36"/>
        <v>-4000</v>
      </c>
      <c r="AH179" s="9">
        <f t="shared" si="48"/>
        <v>0</v>
      </c>
      <c r="AI179" s="9">
        <f t="shared" si="37"/>
        <v>-4000</v>
      </c>
    </row>
    <row r="180" spans="1:35" ht="15">
      <c r="A180" s="8">
        <f t="shared" si="41"/>
        <v>0.9155999999999961</v>
      </c>
      <c r="B180" s="9">
        <f>'Masse et Centrage'!$G$44</f>
        <v>932</v>
      </c>
      <c r="D180" s="8">
        <f t="shared" si="42"/>
        <v>0.9155999999999961</v>
      </c>
      <c r="E180" s="9">
        <f t="shared" si="49"/>
        <v>935.9349999999936</v>
      </c>
      <c r="G180" s="8">
        <f t="shared" si="43"/>
        <v>0.9155999999999961</v>
      </c>
      <c r="H180" s="9">
        <v>-1000</v>
      </c>
      <c r="J180" s="8">
        <f t="shared" si="44"/>
        <v>0.9156</v>
      </c>
      <c r="K180" s="9">
        <f>IF(J180=N2,'Masse et Centrage'!$G$44,-1000)</f>
        <v>-1000</v>
      </c>
      <c r="L180" s="9">
        <f t="shared" si="38"/>
        <v>0</v>
      </c>
      <c r="S180" s="9">
        <f t="shared" si="45"/>
        <v>278</v>
      </c>
      <c r="T180" s="9">
        <f>IF(S180&lt;Q8,-1000,IF(S180&lt;=Q10,O10*S180+P10,IF(S180&lt;=Q11,O11*S180+P11,IF(S180&lt;=Q12,O12*S180+P12,8000))))</f>
        <v>4411.845736923997</v>
      </c>
      <c r="U180" s="9">
        <f>IF(S180&lt;Q13,-1000,IF(S180&lt;=Q15,O15*S180+P15,IF(S180&lt;=Q16,O16*S180+P16,IF(S180&lt;=Q17,O17*S180+P17,8000))))</f>
        <v>-1000</v>
      </c>
      <c r="V180" s="9">
        <f>'Perfos Décollage'!F2</f>
        <v>500</v>
      </c>
      <c r="W180" s="9">
        <f t="shared" si="39"/>
        <v>0</v>
      </c>
      <c r="X180" s="9">
        <f t="shared" si="34"/>
        <v>-4000</v>
      </c>
      <c r="Y180" s="9">
        <f t="shared" si="40"/>
        <v>0</v>
      </c>
      <c r="Z180" s="9">
        <f t="shared" si="35"/>
        <v>-4000</v>
      </c>
      <c r="AB180" s="9">
        <f t="shared" si="46"/>
        <v>278</v>
      </c>
      <c r="AC180" s="9"/>
      <c r="AD180" s="9">
        <v>-1000</v>
      </c>
      <c r="AE180" s="9">
        <f>'Perfos Atterissage'!F2</f>
        <v>500</v>
      </c>
      <c r="AF180" s="9">
        <f t="shared" si="47"/>
        <v>0</v>
      </c>
      <c r="AG180" s="9">
        <f t="shared" si="36"/>
        <v>-4000</v>
      </c>
      <c r="AH180" s="9">
        <f t="shared" si="48"/>
        <v>0</v>
      </c>
      <c r="AI180" s="9">
        <f t="shared" si="37"/>
        <v>-4000</v>
      </c>
    </row>
    <row r="181" spans="1:35" ht="15">
      <c r="A181" s="8">
        <f t="shared" si="41"/>
        <v>0.9157999999999961</v>
      </c>
      <c r="B181" s="9">
        <f>'Masse et Centrage'!$G$44</f>
        <v>932</v>
      </c>
      <c r="D181" s="8">
        <f t="shared" si="42"/>
        <v>0.9157999999999961</v>
      </c>
      <c r="E181" s="9">
        <f t="shared" si="49"/>
        <v>936.2674999999936</v>
      </c>
      <c r="G181" s="8">
        <f t="shared" si="43"/>
        <v>0.9157999999999961</v>
      </c>
      <c r="H181" s="9">
        <v>-1000</v>
      </c>
      <c r="J181" s="8">
        <f t="shared" si="44"/>
        <v>0.9158</v>
      </c>
      <c r="K181" s="9">
        <f>IF(J181=N2,'Masse et Centrage'!$G$44,-1000)</f>
        <v>-1000</v>
      </c>
      <c r="L181" s="9">
        <f t="shared" si="38"/>
        <v>0</v>
      </c>
      <c r="S181" s="9">
        <f t="shared" si="45"/>
        <v>279</v>
      </c>
      <c r="T181" s="9">
        <f>IF(S181&lt;Q8,-1000,IF(S181&lt;=Q10,O10*S181+P10,IF(S181&lt;=Q11,O11*S181+P11,IF(S181&lt;=Q12,O12*S181+P12,8000))))</f>
        <v>4463.445652203998</v>
      </c>
      <c r="U181" s="9">
        <f>IF(S181&lt;Q13,-1000,IF(S181&lt;=Q15,O15*S181+P15,IF(S181&lt;=Q16,O16*S181+P16,IF(S181&lt;=Q17,O17*S181+P17,8000))))</f>
        <v>-1000</v>
      </c>
      <c r="V181" s="9">
        <f>'Perfos Décollage'!F2</f>
        <v>500</v>
      </c>
      <c r="W181" s="9">
        <f t="shared" si="39"/>
        <v>0</v>
      </c>
      <c r="X181" s="9">
        <f t="shared" si="34"/>
        <v>-4000</v>
      </c>
      <c r="Y181" s="9">
        <f t="shared" si="40"/>
        <v>0</v>
      </c>
      <c r="Z181" s="9">
        <f t="shared" si="35"/>
        <v>-4000</v>
      </c>
      <c r="AB181" s="9">
        <f t="shared" si="46"/>
        <v>279</v>
      </c>
      <c r="AC181" s="9"/>
      <c r="AD181" s="9">
        <v>-1000</v>
      </c>
      <c r="AE181" s="9">
        <f>'Perfos Atterissage'!F2</f>
        <v>500</v>
      </c>
      <c r="AF181" s="9">
        <f t="shared" si="47"/>
        <v>0</v>
      </c>
      <c r="AG181" s="9">
        <f t="shared" si="36"/>
        <v>-4000</v>
      </c>
      <c r="AH181" s="9">
        <f t="shared" si="48"/>
        <v>0</v>
      </c>
      <c r="AI181" s="9">
        <f t="shared" si="37"/>
        <v>-4000</v>
      </c>
    </row>
    <row r="182" spans="1:35" ht="15">
      <c r="A182" s="8">
        <f t="shared" si="41"/>
        <v>0.915999999999996</v>
      </c>
      <c r="B182" s="9">
        <f>'Masse et Centrage'!$G$44</f>
        <v>932</v>
      </c>
      <c r="D182" s="8">
        <f t="shared" si="42"/>
        <v>0.915999999999996</v>
      </c>
      <c r="E182" s="9">
        <f t="shared" si="49"/>
        <v>936.5999999999933</v>
      </c>
      <c r="G182" s="8">
        <f t="shared" si="43"/>
        <v>0.915999999999996</v>
      </c>
      <c r="H182" s="9">
        <v>-1000</v>
      </c>
      <c r="J182" s="8">
        <f t="shared" si="44"/>
        <v>0.916</v>
      </c>
      <c r="K182" s="9">
        <f>IF(J182=N2,'Masse et Centrage'!$G$44,-1000)</f>
        <v>-1000</v>
      </c>
      <c r="L182" s="9">
        <f t="shared" si="38"/>
        <v>0</v>
      </c>
      <c r="S182" s="9">
        <f t="shared" si="45"/>
        <v>280</v>
      </c>
      <c r="T182" s="9">
        <f>IF(S182&lt;Q8,-1000,IF(S182&lt;=Q10,O10*S182+P10,IF(S182&lt;=Q11,O11*S182+P11,IF(S182&lt;=Q12,O12*S182+P12,8000))))</f>
        <v>4515.045567483998</v>
      </c>
      <c r="U182" s="9">
        <f>IF(S182&lt;Q13,-1000,IF(S182&lt;=Q15,O15*S182+P15,IF(S182&lt;=Q16,O16*S182+P16,IF(S182&lt;=Q17,O17*S182+P17,8000))))</f>
        <v>-1000</v>
      </c>
      <c r="V182" s="9">
        <f>'Perfos Décollage'!F2</f>
        <v>500</v>
      </c>
      <c r="W182" s="9">
        <f t="shared" si="39"/>
        <v>0</v>
      </c>
      <c r="X182" s="9">
        <f t="shared" si="34"/>
        <v>-4000</v>
      </c>
      <c r="Y182" s="9">
        <f t="shared" si="40"/>
        <v>0</v>
      </c>
      <c r="Z182" s="9">
        <f t="shared" si="35"/>
        <v>-4000</v>
      </c>
      <c r="AB182" s="9">
        <f t="shared" si="46"/>
        <v>280</v>
      </c>
      <c r="AC182" s="9"/>
      <c r="AD182" s="9">
        <v>-1000</v>
      </c>
      <c r="AE182" s="9">
        <f>'Perfos Atterissage'!F2</f>
        <v>500</v>
      </c>
      <c r="AF182" s="9">
        <f t="shared" si="47"/>
        <v>0</v>
      </c>
      <c r="AG182" s="9">
        <f t="shared" si="36"/>
        <v>-4000</v>
      </c>
      <c r="AH182" s="9">
        <f t="shared" si="48"/>
        <v>0</v>
      </c>
      <c r="AI182" s="9">
        <f t="shared" si="37"/>
        <v>-4000</v>
      </c>
    </row>
    <row r="183" spans="1:35" ht="15">
      <c r="A183" s="8">
        <f t="shared" si="41"/>
        <v>0.916199999999996</v>
      </c>
      <c r="B183" s="9">
        <f>'Masse et Centrage'!$G$44</f>
        <v>932</v>
      </c>
      <c r="D183" s="8">
        <f t="shared" si="42"/>
        <v>0.916199999999996</v>
      </c>
      <c r="E183" s="9">
        <f t="shared" si="49"/>
        <v>936.9324999999933</v>
      </c>
      <c r="G183" s="8">
        <f t="shared" si="43"/>
        <v>0.916199999999996</v>
      </c>
      <c r="H183" s="9">
        <v>-1000</v>
      </c>
      <c r="J183" s="8">
        <f t="shared" si="44"/>
        <v>0.9162</v>
      </c>
      <c r="K183" s="9">
        <f>IF(J183=N2,'Masse et Centrage'!$G$44,-1000)</f>
        <v>-1000</v>
      </c>
      <c r="L183" s="9">
        <f t="shared" si="38"/>
        <v>0</v>
      </c>
      <c r="S183" s="9">
        <f t="shared" si="45"/>
        <v>281</v>
      </c>
      <c r="T183" s="9">
        <f>IF(S183&lt;Q8,-1000,IF(S183&lt;=Q10,O10*S183+P10,IF(S183&lt;=Q11,O11*S183+P11,IF(S183&lt;=Q12,O12*S183+P12,8000))))</f>
        <v>4566.645482763997</v>
      </c>
      <c r="U183" s="9">
        <f>IF(S183&lt;Q13,-1000,IF(S183&lt;=Q15,O15*S183+P15,IF(S183&lt;=Q16,O16*S183+P16,IF(S183&lt;=Q17,O17*S183+P17,8000))))</f>
        <v>-1000</v>
      </c>
      <c r="V183" s="9">
        <f>'Perfos Décollage'!F2</f>
        <v>500</v>
      </c>
      <c r="W183" s="9">
        <f t="shared" si="39"/>
        <v>0</v>
      </c>
      <c r="X183" s="9">
        <f t="shared" si="34"/>
        <v>-4000</v>
      </c>
      <c r="Y183" s="9">
        <f t="shared" si="40"/>
        <v>0</v>
      </c>
      <c r="Z183" s="9">
        <f t="shared" si="35"/>
        <v>-4000</v>
      </c>
      <c r="AB183" s="9">
        <f t="shared" si="46"/>
        <v>281</v>
      </c>
      <c r="AC183" s="9"/>
      <c r="AD183" s="9">
        <v>-1000</v>
      </c>
      <c r="AE183" s="9">
        <f>'Perfos Atterissage'!F2</f>
        <v>500</v>
      </c>
      <c r="AF183" s="9">
        <f t="shared" si="47"/>
        <v>0</v>
      </c>
      <c r="AG183" s="9">
        <f t="shared" si="36"/>
        <v>-4000</v>
      </c>
      <c r="AH183" s="9">
        <f t="shared" si="48"/>
        <v>0</v>
      </c>
      <c r="AI183" s="9">
        <f t="shared" si="37"/>
        <v>-4000</v>
      </c>
    </row>
    <row r="184" spans="1:35" ht="15">
      <c r="A184" s="8">
        <f t="shared" si="41"/>
        <v>0.916399999999996</v>
      </c>
      <c r="B184" s="9">
        <f>'Masse et Centrage'!$G$44</f>
        <v>932</v>
      </c>
      <c r="D184" s="8">
        <f t="shared" si="42"/>
        <v>0.916399999999996</v>
      </c>
      <c r="E184" s="9">
        <f t="shared" si="49"/>
        <v>937.2649999999933</v>
      </c>
      <c r="G184" s="8">
        <f t="shared" si="43"/>
        <v>0.916399999999996</v>
      </c>
      <c r="H184" s="9">
        <v>-1000</v>
      </c>
      <c r="J184" s="8">
        <f t="shared" si="44"/>
        <v>0.9164</v>
      </c>
      <c r="K184" s="9">
        <f>IF(J184=N2,'Masse et Centrage'!$G$44,-1000)</f>
        <v>-1000</v>
      </c>
      <c r="L184" s="9">
        <f t="shared" si="38"/>
        <v>0</v>
      </c>
      <c r="S184" s="9">
        <f t="shared" si="45"/>
        <v>282</v>
      </c>
      <c r="T184" s="9">
        <f>IF(S184&lt;Q8,-1000,IF(S184&lt;=Q10,O10*S184+P10,IF(S184&lt;=Q11,O11*S184+P11,IF(S184&lt;=Q12,O12*S184+P12,8000))))</f>
        <v>4618.245398043997</v>
      </c>
      <c r="U184" s="9">
        <f>IF(S184&lt;Q13,-1000,IF(S184&lt;=Q15,O15*S184+P15,IF(S184&lt;=Q16,O16*S184+P16,IF(S184&lt;=Q17,O17*S184+P17,8000))))</f>
        <v>-1000</v>
      </c>
      <c r="V184" s="9">
        <f>'Perfos Décollage'!F2</f>
        <v>500</v>
      </c>
      <c r="W184" s="9">
        <f t="shared" si="39"/>
        <v>0</v>
      </c>
      <c r="X184" s="9">
        <f t="shared" si="34"/>
        <v>-4000</v>
      </c>
      <c r="Y184" s="9">
        <f t="shared" si="40"/>
        <v>0</v>
      </c>
      <c r="Z184" s="9">
        <f t="shared" si="35"/>
        <v>-4000</v>
      </c>
      <c r="AB184" s="9">
        <f t="shared" si="46"/>
        <v>282</v>
      </c>
      <c r="AC184" s="9"/>
      <c r="AD184" s="9">
        <v>-1000</v>
      </c>
      <c r="AE184" s="9">
        <f>'Perfos Atterissage'!F2</f>
        <v>500</v>
      </c>
      <c r="AF184" s="9">
        <f t="shared" si="47"/>
        <v>0</v>
      </c>
      <c r="AG184" s="9">
        <f t="shared" si="36"/>
        <v>-4000</v>
      </c>
      <c r="AH184" s="9">
        <f t="shared" si="48"/>
        <v>0</v>
      </c>
      <c r="AI184" s="9">
        <f t="shared" si="37"/>
        <v>-4000</v>
      </c>
    </row>
    <row r="185" spans="1:35" ht="15">
      <c r="A185" s="8">
        <f t="shared" si="41"/>
        <v>0.916599999999996</v>
      </c>
      <c r="B185" s="9">
        <f>'Masse et Centrage'!$G$44</f>
        <v>932</v>
      </c>
      <c r="D185" s="8">
        <f t="shared" si="42"/>
        <v>0.916599999999996</v>
      </c>
      <c r="E185" s="9">
        <f t="shared" si="49"/>
        <v>937.5974999999933</v>
      </c>
      <c r="G185" s="8">
        <f t="shared" si="43"/>
        <v>0.916599999999996</v>
      </c>
      <c r="H185" s="9">
        <v>-1000</v>
      </c>
      <c r="J185" s="8">
        <f t="shared" si="44"/>
        <v>0.9166</v>
      </c>
      <c r="K185" s="9">
        <f>IF(J185=N2,'Masse et Centrage'!$G$44,-1000)</f>
        <v>-1000</v>
      </c>
      <c r="L185" s="9">
        <f t="shared" si="38"/>
        <v>0</v>
      </c>
      <c r="S185" s="9">
        <f t="shared" si="45"/>
        <v>283</v>
      </c>
      <c r="T185" s="9">
        <f>IF(S185&lt;Q8,-1000,IF(S185&lt;=Q10,O10*S185+P10,IF(S185&lt;=Q11,O11*S185+P11,IF(S185&lt;=Q12,O12*S185+P12,8000))))</f>
        <v>4669.845313323998</v>
      </c>
      <c r="U185" s="9">
        <f>IF(S185&lt;Q13,-1000,IF(S185&lt;=Q15,O15*S185+P15,IF(S185&lt;=Q16,O16*S185+P16,IF(S185&lt;=Q17,O17*S185+P17,8000))))</f>
        <v>-1000</v>
      </c>
      <c r="V185" s="9">
        <f>'Perfos Décollage'!F2</f>
        <v>500</v>
      </c>
      <c r="W185" s="9">
        <f t="shared" si="39"/>
        <v>0</v>
      </c>
      <c r="X185" s="9">
        <f t="shared" si="34"/>
        <v>-4000</v>
      </c>
      <c r="Y185" s="9">
        <f t="shared" si="40"/>
        <v>0</v>
      </c>
      <c r="Z185" s="9">
        <f t="shared" si="35"/>
        <v>-4000</v>
      </c>
      <c r="AB185" s="9">
        <f t="shared" si="46"/>
        <v>283</v>
      </c>
      <c r="AC185" s="9"/>
      <c r="AD185" s="9">
        <v>-1000</v>
      </c>
      <c r="AE185" s="9">
        <f>'Perfos Atterissage'!F2</f>
        <v>500</v>
      </c>
      <c r="AF185" s="9">
        <f t="shared" si="47"/>
        <v>0</v>
      </c>
      <c r="AG185" s="9">
        <f t="shared" si="36"/>
        <v>-4000</v>
      </c>
      <c r="AH185" s="9">
        <f t="shared" si="48"/>
        <v>0</v>
      </c>
      <c r="AI185" s="9">
        <f t="shared" si="37"/>
        <v>-4000</v>
      </c>
    </row>
    <row r="186" spans="1:35" ht="15">
      <c r="A186" s="8">
        <f t="shared" si="41"/>
        <v>0.916799999999996</v>
      </c>
      <c r="B186" s="9">
        <f>'Masse et Centrage'!$G$44</f>
        <v>932</v>
      </c>
      <c r="D186" s="8">
        <f t="shared" si="42"/>
        <v>0.916799999999996</v>
      </c>
      <c r="E186" s="9">
        <f t="shared" si="49"/>
        <v>937.9299999999932</v>
      </c>
      <c r="G186" s="8">
        <f t="shared" si="43"/>
        <v>0.916799999999996</v>
      </c>
      <c r="H186" s="9">
        <v>-1000</v>
      </c>
      <c r="J186" s="8">
        <f t="shared" si="44"/>
        <v>0.9168</v>
      </c>
      <c r="K186" s="9">
        <f>IF(J186=N2,'Masse et Centrage'!$G$44,-1000)</f>
        <v>-1000</v>
      </c>
      <c r="L186" s="9">
        <f t="shared" si="38"/>
        <v>0</v>
      </c>
      <c r="S186" s="9">
        <f t="shared" si="45"/>
        <v>284</v>
      </c>
      <c r="T186" s="9">
        <f>IF(S186&lt;Q8,-1000,IF(S186&lt;=Q10,O10*S186+P10,IF(S186&lt;=Q11,O11*S186+P11,IF(S186&lt;=Q12,O12*S186+P12,8000))))</f>
        <v>4721.445228603998</v>
      </c>
      <c r="U186" s="9">
        <f>IF(S186&lt;Q13,-1000,IF(S186&lt;=Q15,O15*S186+P15,IF(S186&lt;=Q16,O16*S186+P16,IF(S186&lt;=Q17,O17*S186+P17,8000))))</f>
        <v>-1000</v>
      </c>
      <c r="V186" s="9">
        <f>'Perfos Décollage'!F2</f>
        <v>500</v>
      </c>
      <c r="W186" s="9">
        <f t="shared" si="39"/>
        <v>0</v>
      </c>
      <c r="X186" s="9">
        <f t="shared" si="34"/>
        <v>-4000</v>
      </c>
      <c r="Y186" s="9">
        <f t="shared" si="40"/>
        <v>0</v>
      </c>
      <c r="Z186" s="9">
        <f t="shared" si="35"/>
        <v>-4000</v>
      </c>
      <c r="AB186" s="9">
        <f t="shared" si="46"/>
        <v>284</v>
      </c>
      <c r="AC186" s="9"/>
      <c r="AD186" s="9">
        <v>-1000</v>
      </c>
      <c r="AE186" s="9">
        <f>'Perfos Atterissage'!F2</f>
        <v>500</v>
      </c>
      <c r="AF186" s="9">
        <f t="shared" si="47"/>
        <v>0</v>
      </c>
      <c r="AG186" s="9">
        <f t="shared" si="36"/>
        <v>-4000</v>
      </c>
      <c r="AH186" s="9">
        <f t="shared" si="48"/>
        <v>0</v>
      </c>
      <c r="AI186" s="9">
        <f t="shared" si="37"/>
        <v>-4000</v>
      </c>
    </row>
    <row r="187" spans="1:35" ht="15">
      <c r="A187" s="8">
        <f t="shared" si="41"/>
        <v>0.9169999999999959</v>
      </c>
      <c r="B187" s="9">
        <f>'Masse et Centrage'!$G$44</f>
        <v>932</v>
      </c>
      <c r="D187" s="8">
        <f t="shared" si="42"/>
        <v>0.9169999999999959</v>
      </c>
      <c r="E187" s="9">
        <f t="shared" si="49"/>
        <v>938.2624999999932</v>
      </c>
      <c r="G187" s="8">
        <f t="shared" si="43"/>
        <v>0.9169999999999959</v>
      </c>
      <c r="H187" s="9">
        <v>-1000</v>
      </c>
      <c r="J187" s="8">
        <f t="shared" si="44"/>
        <v>0.917</v>
      </c>
      <c r="K187" s="9">
        <f>IF(J187=N2,'Masse et Centrage'!$G$44,-1000)</f>
        <v>-1000</v>
      </c>
      <c r="L187" s="9">
        <f t="shared" si="38"/>
        <v>0</v>
      </c>
      <c r="S187" s="9">
        <f t="shared" si="45"/>
        <v>285</v>
      </c>
      <c r="T187" s="9">
        <f>IF(S187&lt;Q8,-1000,IF(S187&lt;=Q10,O10*S187+P10,IF(S187&lt;=Q11,O11*S187+P11,IF(S187&lt;=Q12,O12*S187+P12,8000))))</f>
        <v>4773.045143883997</v>
      </c>
      <c r="U187" s="9">
        <f>IF(S187&lt;Q13,-1000,IF(S187&lt;=Q15,O15*S187+P15,IF(S187&lt;=Q16,O16*S187+P16,IF(S187&lt;=Q17,O17*S187+P17,8000))))</f>
        <v>-1000</v>
      </c>
      <c r="V187" s="9">
        <f>'Perfos Décollage'!F2</f>
        <v>500</v>
      </c>
      <c r="W187" s="9">
        <f t="shared" si="39"/>
        <v>0</v>
      </c>
      <c r="X187" s="9">
        <f t="shared" si="34"/>
        <v>-4000</v>
      </c>
      <c r="Y187" s="9">
        <f t="shared" si="40"/>
        <v>0</v>
      </c>
      <c r="Z187" s="9">
        <f t="shared" si="35"/>
        <v>-4000</v>
      </c>
      <c r="AB187" s="9">
        <f t="shared" si="46"/>
        <v>285</v>
      </c>
      <c r="AC187" s="9"/>
      <c r="AD187" s="9">
        <v>-1000</v>
      </c>
      <c r="AE187" s="9">
        <f>'Perfos Atterissage'!F2</f>
        <v>500</v>
      </c>
      <c r="AF187" s="9">
        <f t="shared" si="47"/>
        <v>0</v>
      </c>
      <c r="AG187" s="9">
        <f t="shared" si="36"/>
        <v>-4000</v>
      </c>
      <c r="AH187" s="9">
        <f t="shared" si="48"/>
        <v>0</v>
      </c>
      <c r="AI187" s="9">
        <f t="shared" si="37"/>
        <v>-4000</v>
      </c>
    </row>
    <row r="188" spans="1:35" ht="15">
      <c r="A188" s="8">
        <f t="shared" si="41"/>
        <v>0.9171999999999959</v>
      </c>
      <c r="B188" s="9">
        <f>'Masse et Centrage'!$G$44</f>
        <v>932</v>
      </c>
      <c r="D188" s="8">
        <f t="shared" si="42"/>
        <v>0.9171999999999959</v>
      </c>
      <c r="E188" s="9">
        <f t="shared" si="49"/>
        <v>938.5949999999932</v>
      </c>
      <c r="G188" s="8">
        <f t="shared" si="43"/>
        <v>0.9171999999999959</v>
      </c>
      <c r="H188" s="9">
        <v>-1000</v>
      </c>
      <c r="J188" s="8">
        <f t="shared" si="44"/>
        <v>0.9172</v>
      </c>
      <c r="K188" s="9">
        <f>IF(J188=N2,'Masse et Centrage'!$G$44,-1000)</f>
        <v>-1000</v>
      </c>
      <c r="L188" s="9">
        <f t="shared" si="38"/>
        <v>0</v>
      </c>
      <c r="S188" s="9">
        <f t="shared" si="45"/>
        <v>286</v>
      </c>
      <c r="T188" s="9">
        <f>IF(S188&lt;Q8,-1000,IF(S188&lt;=Q10,O10*S188+P10,IF(S188&lt;=Q11,O11*S188+P11,IF(S188&lt;=Q12,O12*S188+P12,8000))))</f>
        <v>4824.645059163997</v>
      </c>
      <c r="U188" s="9">
        <f>IF(S188&lt;Q13,-1000,IF(S188&lt;=Q15,O15*S188+P15,IF(S188&lt;=Q16,O16*S188+P16,IF(S188&lt;=Q17,O17*S188+P17,8000))))</f>
        <v>-1000</v>
      </c>
      <c r="V188" s="9">
        <f>'Perfos Décollage'!F2</f>
        <v>500</v>
      </c>
      <c r="W188" s="9">
        <f t="shared" si="39"/>
        <v>0</v>
      </c>
      <c r="X188" s="9">
        <f t="shared" si="34"/>
        <v>-4000</v>
      </c>
      <c r="Y188" s="9">
        <f t="shared" si="40"/>
        <v>0</v>
      </c>
      <c r="Z188" s="9">
        <f t="shared" si="35"/>
        <v>-4000</v>
      </c>
      <c r="AB188" s="9">
        <f t="shared" si="46"/>
        <v>286</v>
      </c>
      <c r="AC188" s="9"/>
      <c r="AD188" s="9">
        <v>-1000</v>
      </c>
      <c r="AE188" s="9">
        <f>'Perfos Atterissage'!F2</f>
        <v>500</v>
      </c>
      <c r="AF188" s="9">
        <f t="shared" si="47"/>
        <v>0</v>
      </c>
      <c r="AG188" s="9">
        <f t="shared" si="36"/>
        <v>-4000</v>
      </c>
      <c r="AH188" s="9">
        <f t="shared" si="48"/>
        <v>0</v>
      </c>
      <c r="AI188" s="9">
        <f t="shared" si="37"/>
        <v>-4000</v>
      </c>
    </row>
    <row r="189" spans="1:35" ht="15">
      <c r="A189" s="8">
        <f t="shared" si="41"/>
        <v>0.9173999999999959</v>
      </c>
      <c r="B189" s="9">
        <f>'Masse et Centrage'!$G$44</f>
        <v>932</v>
      </c>
      <c r="D189" s="8">
        <f t="shared" si="42"/>
        <v>0.9173999999999959</v>
      </c>
      <c r="E189" s="9">
        <f t="shared" si="49"/>
        <v>938.9274999999932</v>
      </c>
      <c r="G189" s="8">
        <f t="shared" si="43"/>
        <v>0.9173999999999959</v>
      </c>
      <c r="H189" s="9">
        <v>-1000</v>
      </c>
      <c r="J189" s="8">
        <f t="shared" si="44"/>
        <v>0.9174</v>
      </c>
      <c r="K189" s="9">
        <f>IF(J189=N2,'Masse et Centrage'!$G$44,-1000)</f>
        <v>-1000</v>
      </c>
      <c r="L189" s="9">
        <f t="shared" si="38"/>
        <v>0</v>
      </c>
      <c r="S189" s="9">
        <f t="shared" si="45"/>
        <v>287</v>
      </c>
      <c r="T189" s="9">
        <f>IF(S189&lt;Q8,-1000,IF(S189&lt;=Q10,O10*S189+P10,IF(S189&lt;=Q11,O11*S189+P11,IF(S189&lt;=Q12,O12*S189+P12,8000))))</f>
        <v>4876.244974443998</v>
      </c>
      <c r="U189" s="9">
        <f>IF(S189&lt;Q13,-1000,IF(S189&lt;=Q15,O15*S189+P15,IF(S189&lt;=Q16,O16*S189+P16,IF(S189&lt;=Q17,O17*S189+P17,8000))))</f>
        <v>-1000</v>
      </c>
      <c r="V189" s="9">
        <f>'Perfos Décollage'!F2</f>
        <v>500</v>
      </c>
      <c r="W189" s="9">
        <f t="shared" si="39"/>
        <v>0</v>
      </c>
      <c r="X189" s="9">
        <f t="shared" si="34"/>
        <v>-4000</v>
      </c>
      <c r="Y189" s="9">
        <f t="shared" si="40"/>
        <v>0</v>
      </c>
      <c r="Z189" s="9">
        <f t="shared" si="35"/>
        <v>-4000</v>
      </c>
      <c r="AB189" s="9">
        <f t="shared" si="46"/>
        <v>287</v>
      </c>
      <c r="AC189" s="9"/>
      <c r="AD189" s="9">
        <v>-1000</v>
      </c>
      <c r="AE189" s="9">
        <f>'Perfos Atterissage'!F2</f>
        <v>500</v>
      </c>
      <c r="AF189" s="9">
        <f t="shared" si="47"/>
        <v>0</v>
      </c>
      <c r="AG189" s="9">
        <f t="shared" si="36"/>
        <v>-4000</v>
      </c>
      <c r="AH189" s="9">
        <f t="shared" si="48"/>
        <v>0</v>
      </c>
      <c r="AI189" s="9">
        <f t="shared" si="37"/>
        <v>-4000</v>
      </c>
    </row>
    <row r="190" spans="1:35" ht="15">
      <c r="A190" s="8">
        <f t="shared" si="41"/>
        <v>0.9175999999999959</v>
      </c>
      <c r="B190" s="9">
        <f>'Masse et Centrage'!$G$44</f>
        <v>932</v>
      </c>
      <c r="D190" s="8">
        <f t="shared" si="42"/>
        <v>0.9175999999999959</v>
      </c>
      <c r="E190" s="9">
        <f t="shared" si="49"/>
        <v>939.2599999999932</v>
      </c>
      <c r="G190" s="8">
        <f t="shared" si="43"/>
        <v>0.9175999999999959</v>
      </c>
      <c r="H190" s="9">
        <v>-1000</v>
      </c>
      <c r="J190" s="8">
        <f t="shared" si="44"/>
        <v>0.9176</v>
      </c>
      <c r="K190" s="9">
        <f>IF(J190=N2,'Masse et Centrage'!$G$44,-1000)</f>
        <v>-1000</v>
      </c>
      <c r="L190" s="9">
        <f t="shared" si="38"/>
        <v>0</v>
      </c>
      <c r="S190" s="9">
        <f t="shared" si="45"/>
        <v>288</v>
      </c>
      <c r="T190" s="9">
        <f>IF(S190&lt;Q8,-1000,IF(S190&lt;=Q10,O10*S190+P10,IF(S190&lt;=Q11,O11*S190+P11,IF(S190&lt;=Q12,O12*S190+P12,8000))))</f>
        <v>4927.844889723998</v>
      </c>
      <c r="U190" s="9">
        <f>IF(S190&lt;Q13,-1000,IF(S190&lt;=Q15,O15*S190+P15,IF(S190&lt;=Q16,O16*S190+P16,IF(S190&lt;=Q17,O17*S190+P17,8000))))</f>
        <v>-1000</v>
      </c>
      <c r="V190" s="9">
        <f>'Perfos Décollage'!F2</f>
        <v>500</v>
      </c>
      <c r="W190" s="9">
        <f t="shared" si="39"/>
        <v>0</v>
      </c>
      <c r="X190" s="9">
        <f t="shared" si="34"/>
        <v>-4000</v>
      </c>
      <c r="Y190" s="9">
        <f t="shared" si="40"/>
        <v>0</v>
      </c>
      <c r="Z190" s="9">
        <f t="shared" si="35"/>
        <v>-4000</v>
      </c>
      <c r="AB190" s="9">
        <f t="shared" si="46"/>
        <v>288</v>
      </c>
      <c r="AC190" s="9"/>
      <c r="AD190" s="9">
        <v>-1000</v>
      </c>
      <c r="AE190" s="9">
        <f>'Perfos Atterissage'!F2</f>
        <v>500</v>
      </c>
      <c r="AF190" s="9">
        <f t="shared" si="47"/>
        <v>0</v>
      </c>
      <c r="AG190" s="9">
        <f t="shared" si="36"/>
        <v>-4000</v>
      </c>
      <c r="AH190" s="9">
        <f t="shared" si="48"/>
        <v>0</v>
      </c>
      <c r="AI190" s="9">
        <f t="shared" si="37"/>
        <v>-4000</v>
      </c>
    </row>
    <row r="191" spans="1:35" ht="15">
      <c r="A191" s="8">
        <f t="shared" si="41"/>
        <v>0.9177999999999958</v>
      </c>
      <c r="B191" s="9">
        <f>'Masse et Centrage'!$G$44</f>
        <v>932</v>
      </c>
      <c r="D191" s="8">
        <f t="shared" si="42"/>
        <v>0.9177999999999958</v>
      </c>
      <c r="E191" s="9">
        <f t="shared" si="49"/>
        <v>939.5924999999932</v>
      </c>
      <c r="G191" s="8">
        <f t="shared" si="43"/>
        <v>0.9177999999999958</v>
      </c>
      <c r="H191" s="9">
        <v>-1000</v>
      </c>
      <c r="J191" s="8">
        <f t="shared" si="44"/>
        <v>0.9178</v>
      </c>
      <c r="K191" s="9">
        <f>IF(J191=N2,'Masse et Centrage'!$G$44,-1000)</f>
        <v>-1000</v>
      </c>
      <c r="L191" s="9">
        <f t="shared" si="38"/>
        <v>0</v>
      </c>
      <c r="S191" s="9">
        <f t="shared" si="45"/>
        <v>289</v>
      </c>
      <c r="T191" s="9">
        <f>IF(S191&lt;Q8,-1000,IF(S191&lt;=Q10,O10*S191+P10,IF(S191&lt;=Q11,O11*S191+P11,IF(S191&lt;=Q12,O12*S191+P12,8000))))</f>
        <v>4979.444805003997</v>
      </c>
      <c r="U191" s="9">
        <f>IF(S191&lt;Q13,-1000,IF(S191&lt;=Q15,O15*S191+P15,IF(S191&lt;=Q16,O16*S191+P16,IF(S191&lt;=Q17,O17*S191+P17,8000))))</f>
        <v>-1000</v>
      </c>
      <c r="V191" s="9">
        <f>'Perfos Décollage'!F2</f>
        <v>500</v>
      </c>
      <c r="W191" s="9">
        <f t="shared" si="39"/>
        <v>0</v>
      </c>
      <c r="X191" s="9">
        <f t="shared" si="34"/>
        <v>-4000</v>
      </c>
      <c r="Y191" s="9">
        <f t="shared" si="40"/>
        <v>0</v>
      </c>
      <c r="Z191" s="9">
        <f t="shared" si="35"/>
        <v>-4000</v>
      </c>
      <c r="AB191" s="9">
        <f t="shared" si="46"/>
        <v>289</v>
      </c>
      <c r="AC191" s="9"/>
      <c r="AD191" s="9">
        <v>-1000</v>
      </c>
      <c r="AE191" s="9">
        <f>'Perfos Atterissage'!F2</f>
        <v>500</v>
      </c>
      <c r="AF191" s="9">
        <f t="shared" si="47"/>
        <v>0</v>
      </c>
      <c r="AG191" s="9">
        <f t="shared" si="36"/>
        <v>-4000</v>
      </c>
      <c r="AH191" s="9">
        <f t="shared" si="48"/>
        <v>0</v>
      </c>
      <c r="AI191" s="9">
        <f t="shared" si="37"/>
        <v>-4000</v>
      </c>
    </row>
    <row r="192" spans="1:35" ht="15">
      <c r="A192" s="8">
        <f t="shared" si="41"/>
        <v>0.9179999999999958</v>
      </c>
      <c r="B192" s="9">
        <f>'Masse et Centrage'!$G$44</f>
        <v>932</v>
      </c>
      <c r="D192" s="8">
        <f t="shared" si="42"/>
        <v>0.9179999999999958</v>
      </c>
      <c r="E192" s="9">
        <f t="shared" si="49"/>
        <v>939.9249999999931</v>
      </c>
      <c r="G192" s="8">
        <f t="shared" si="43"/>
        <v>0.9179999999999958</v>
      </c>
      <c r="H192" s="9">
        <v>-1000</v>
      </c>
      <c r="J192" s="8">
        <f t="shared" si="44"/>
        <v>0.918</v>
      </c>
      <c r="K192" s="9">
        <f>IF(J192=N2,'Masse et Centrage'!$G$44,-1000)</f>
        <v>-1000</v>
      </c>
      <c r="L192" s="9">
        <f t="shared" si="38"/>
        <v>0</v>
      </c>
      <c r="S192" s="9">
        <f t="shared" si="45"/>
        <v>290</v>
      </c>
      <c r="T192" s="9">
        <f>IF(S192&lt;Q8,-1000,IF(S192&lt;=Q10,O10*S192+P10,IF(S192&lt;=Q11,O11*S192+P11,IF(S192&lt;=Q12,O12*S192+P12,8000))))</f>
        <v>5031.044720283997</v>
      </c>
      <c r="U192" s="9">
        <f>IF(S192&lt;Q13,-1000,IF(S192&lt;=Q15,O15*S192+P15,IF(S192&lt;=Q16,O16*S192+P16,IF(S192&lt;=Q17,O17*S192+P17,8000))))</f>
        <v>-1000</v>
      </c>
      <c r="V192" s="9">
        <f>'Perfos Décollage'!F2</f>
        <v>500</v>
      </c>
      <c r="W192" s="9">
        <f t="shared" si="39"/>
        <v>0</v>
      </c>
      <c r="X192" s="9">
        <f t="shared" si="34"/>
        <v>-4000</v>
      </c>
      <c r="Y192" s="9">
        <f t="shared" si="40"/>
        <v>0</v>
      </c>
      <c r="Z192" s="9">
        <f t="shared" si="35"/>
        <v>-4000</v>
      </c>
      <c r="AB192" s="9">
        <f t="shared" si="46"/>
        <v>290</v>
      </c>
      <c r="AC192" s="9"/>
      <c r="AD192" s="9">
        <v>-1000</v>
      </c>
      <c r="AE192" s="9">
        <f>'Perfos Atterissage'!F2</f>
        <v>500</v>
      </c>
      <c r="AF192" s="9">
        <f t="shared" si="47"/>
        <v>0</v>
      </c>
      <c r="AG192" s="9">
        <f t="shared" si="36"/>
        <v>-4000</v>
      </c>
      <c r="AH192" s="9">
        <f t="shared" si="48"/>
        <v>0</v>
      </c>
      <c r="AI192" s="9">
        <f t="shared" si="37"/>
        <v>-4000</v>
      </c>
    </row>
    <row r="193" spans="1:35" ht="15">
      <c r="A193" s="8">
        <f t="shared" si="41"/>
        <v>0.9181999999999958</v>
      </c>
      <c r="B193" s="9">
        <f>'Masse et Centrage'!$G$44</f>
        <v>932</v>
      </c>
      <c r="D193" s="8">
        <f t="shared" si="42"/>
        <v>0.9181999999999958</v>
      </c>
      <c r="E193" s="9">
        <f t="shared" si="49"/>
        <v>940.2574999999931</v>
      </c>
      <c r="G193" s="8">
        <f t="shared" si="43"/>
        <v>0.9181999999999958</v>
      </c>
      <c r="H193" s="9">
        <v>-1000</v>
      </c>
      <c r="J193" s="8">
        <f t="shared" si="44"/>
        <v>0.9182</v>
      </c>
      <c r="K193" s="9">
        <f>IF(J193=N2,'Masse et Centrage'!$G$44,-1000)</f>
        <v>-1000</v>
      </c>
      <c r="L193" s="9">
        <f t="shared" si="38"/>
        <v>0</v>
      </c>
      <c r="S193" s="9">
        <f t="shared" si="45"/>
        <v>291</v>
      </c>
      <c r="T193" s="9">
        <f>IF(S193&lt;Q8,-1000,IF(S193&lt;=Q10,O10*S193+P10,IF(S193&lt;=Q11,O11*S193+P11,IF(S193&lt;=Q12,O12*S193+P12,8000))))</f>
        <v>5068.513022683999</v>
      </c>
      <c r="U193" s="9">
        <f>IF(S193&lt;Q13,-1000,IF(S193&lt;=Q15,O15*S193+P15,IF(S193&lt;=Q16,O16*S193+P16,IF(S193&lt;=Q17,O17*S193+P17,8000))))</f>
        <v>-1000</v>
      </c>
      <c r="V193" s="9">
        <f>'Perfos Décollage'!F2</f>
        <v>500</v>
      </c>
      <c r="W193" s="9">
        <f t="shared" si="39"/>
        <v>0</v>
      </c>
      <c r="X193" s="9">
        <f t="shared" si="34"/>
        <v>-4000</v>
      </c>
      <c r="Y193" s="9">
        <f t="shared" si="40"/>
        <v>0</v>
      </c>
      <c r="Z193" s="9">
        <f t="shared" si="35"/>
        <v>-4000</v>
      </c>
      <c r="AB193" s="9">
        <f t="shared" si="46"/>
        <v>291</v>
      </c>
      <c r="AC193" s="9"/>
      <c r="AD193" s="9">
        <v>-1000</v>
      </c>
      <c r="AE193" s="9">
        <f>'Perfos Atterissage'!F2</f>
        <v>500</v>
      </c>
      <c r="AF193" s="9">
        <f t="shared" si="47"/>
        <v>0</v>
      </c>
      <c r="AG193" s="9">
        <f t="shared" si="36"/>
        <v>-4000</v>
      </c>
      <c r="AH193" s="9">
        <f t="shared" si="48"/>
        <v>0</v>
      </c>
      <c r="AI193" s="9">
        <f t="shared" si="37"/>
        <v>-4000</v>
      </c>
    </row>
    <row r="194" spans="1:35" ht="15">
      <c r="A194" s="8">
        <f t="shared" si="41"/>
        <v>0.9183999999999958</v>
      </c>
      <c r="B194" s="9">
        <f>'Masse et Centrage'!$G$44</f>
        <v>932</v>
      </c>
      <c r="D194" s="8">
        <f t="shared" si="42"/>
        <v>0.9183999999999958</v>
      </c>
      <c r="E194" s="9">
        <f t="shared" si="49"/>
        <v>940.5899999999929</v>
      </c>
      <c r="G194" s="8">
        <f t="shared" si="43"/>
        <v>0.9183999999999958</v>
      </c>
      <c r="H194" s="9">
        <v>-1000</v>
      </c>
      <c r="J194" s="8">
        <f t="shared" si="44"/>
        <v>0.9184</v>
      </c>
      <c r="K194" s="9">
        <f>IF(J194=N2,'Masse et Centrage'!$G$44,-1000)</f>
        <v>-1000</v>
      </c>
      <c r="L194" s="9">
        <f t="shared" si="38"/>
        <v>0</v>
      </c>
      <c r="S194" s="9">
        <f t="shared" si="45"/>
        <v>292</v>
      </c>
      <c r="T194" s="9">
        <f>IF(S194&lt;Q8,-1000,IF(S194&lt;=Q10,O10*S194+P10,IF(S194&lt;=Q11,O11*S194+P11,IF(S194&lt;=Q12,O12*S194+P12,8000))))</f>
        <v>5105.267048715999</v>
      </c>
      <c r="U194" s="9">
        <f>IF(S194&lt;Q13,-1000,IF(S194&lt;=Q15,O15*S194+P15,IF(S194&lt;=Q16,O16*S194+P16,IF(S194&lt;=Q17,O17*S194+P17,8000))))</f>
        <v>-1000</v>
      </c>
      <c r="V194" s="9">
        <f>'Perfos Décollage'!F2</f>
        <v>500</v>
      </c>
      <c r="W194" s="9">
        <f t="shared" si="39"/>
        <v>0</v>
      </c>
      <c r="X194" s="9">
        <f aca="true" t="shared" si="50" ref="X194:X257">IF(W194=0,-4000,T194)</f>
        <v>-4000</v>
      </c>
      <c r="Y194" s="9">
        <f t="shared" si="40"/>
        <v>0</v>
      </c>
      <c r="Z194" s="9">
        <f aca="true" t="shared" si="51" ref="Z194:Z257">IF(Y194=0,-4000,U194)</f>
        <v>-4000</v>
      </c>
      <c r="AB194" s="9">
        <f t="shared" si="46"/>
        <v>292</v>
      </c>
      <c r="AC194" s="9"/>
      <c r="AD194" s="9">
        <v>-1000</v>
      </c>
      <c r="AE194" s="9">
        <f>'Perfos Atterissage'!F2</f>
        <v>500</v>
      </c>
      <c r="AF194" s="9">
        <f t="shared" si="47"/>
        <v>0</v>
      </c>
      <c r="AG194" s="9">
        <f aca="true" t="shared" si="52" ref="AG194:AG257">IF(AF194=0,-4000,AC194)</f>
        <v>-4000</v>
      </c>
      <c r="AH194" s="9">
        <f t="shared" si="48"/>
        <v>0</v>
      </c>
      <c r="AI194" s="9">
        <f aca="true" t="shared" si="53" ref="AI194:AI257">IF(AH194=0,-4000,AD194)</f>
        <v>-4000</v>
      </c>
    </row>
    <row r="195" spans="1:35" ht="15">
      <c r="A195" s="8">
        <f t="shared" si="41"/>
        <v>0.9185999999999958</v>
      </c>
      <c r="B195" s="9">
        <f>'Masse et Centrage'!$G$44</f>
        <v>932</v>
      </c>
      <c r="D195" s="8">
        <f t="shared" si="42"/>
        <v>0.9185999999999958</v>
      </c>
      <c r="E195" s="9">
        <f t="shared" si="49"/>
        <v>940.9224999999929</v>
      </c>
      <c r="G195" s="8">
        <f t="shared" si="43"/>
        <v>0.9185999999999958</v>
      </c>
      <c r="H195" s="9">
        <v>-1000</v>
      </c>
      <c r="J195" s="8">
        <f t="shared" si="44"/>
        <v>0.9186</v>
      </c>
      <c r="K195" s="9">
        <f>IF(J195=N2,'Masse et Centrage'!$G$44,-1000)</f>
        <v>-1000</v>
      </c>
      <c r="L195" s="9">
        <f aca="true" t="shared" si="54" ref="L195:L258">IF(K195&gt;E195,1,0)</f>
        <v>0</v>
      </c>
      <c r="S195" s="9">
        <f t="shared" si="45"/>
        <v>293</v>
      </c>
      <c r="T195" s="9">
        <f>IF(S195&lt;Q8,-1000,IF(S195&lt;=Q10,O10*S195+P10,IF(S195&lt;=Q11,O11*S195+P11,IF(S195&lt;=Q12,O12*S195+P12,8000))))</f>
        <v>5142.021074748</v>
      </c>
      <c r="U195" s="9">
        <f>IF(S195&lt;Q13,-1000,IF(S195&lt;=Q15,O15*S195+P15,IF(S195&lt;=Q16,O16*S195+P16,IF(S195&lt;=Q17,O17*S195+P17,8000))))</f>
        <v>-1000</v>
      </c>
      <c r="V195" s="9">
        <f>'Perfos Décollage'!F2</f>
        <v>500</v>
      </c>
      <c r="W195" s="9">
        <f aca="true" t="shared" si="55" ref="W195:W258">IF(AND(V195&lt;=T195,V195&gt;T194),S195,0)</f>
        <v>0</v>
      </c>
      <c r="X195" s="9">
        <f t="shared" si="50"/>
        <v>-4000</v>
      </c>
      <c r="Y195" s="9">
        <f aca="true" t="shared" si="56" ref="Y195:Y258">IF(AND(V195&lt;=U195,V195&gt;U194),S195,0)</f>
        <v>0</v>
      </c>
      <c r="Z195" s="9">
        <f t="shared" si="51"/>
        <v>-4000</v>
      </c>
      <c r="AB195" s="9">
        <f t="shared" si="46"/>
        <v>293</v>
      </c>
      <c r="AC195" s="9"/>
      <c r="AD195" s="9">
        <v>-1000</v>
      </c>
      <c r="AE195" s="9">
        <f>'Perfos Atterissage'!F2</f>
        <v>500</v>
      </c>
      <c r="AF195" s="9">
        <f t="shared" si="47"/>
        <v>0</v>
      </c>
      <c r="AG195" s="9">
        <f t="shared" si="52"/>
        <v>-4000</v>
      </c>
      <c r="AH195" s="9">
        <f t="shared" si="48"/>
        <v>0</v>
      </c>
      <c r="AI195" s="9">
        <f t="shared" si="53"/>
        <v>-4000</v>
      </c>
    </row>
    <row r="196" spans="1:35" ht="15">
      <c r="A196" s="8">
        <f aca="true" t="shared" si="57" ref="A196:A259">A195+0.0002</f>
        <v>0.9187999999999957</v>
      </c>
      <c r="B196" s="9">
        <f>'Masse et Centrage'!$G$44</f>
        <v>932</v>
      </c>
      <c r="D196" s="8">
        <f aca="true" t="shared" si="58" ref="D196:D259">D195+0.0002</f>
        <v>0.9187999999999957</v>
      </c>
      <c r="E196" s="9">
        <f t="shared" si="49"/>
        <v>941.2549999999928</v>
      </c>
      <c r="G196" s="8">
        <f aca="true" t="shared" si="59" ref="G196:G259">G195+0.0002</f>
        <v>0.9187999999999957</v>
      </c>
      <c r="H196" s="9">
        <v>-1000</v>
      </c>
      <c r="J196" s="8">
        <f aca="true" t="shared" si="60" ref="J196:J259">ROUND(J195+0.0002,4)</f>
        <v>0.9188</v>
      </c>
      <c r="K196" s="9">
        <f>IF(J196=N2,'Masse et Centrage'!$G$44,-1000)</f>
        <v>-1000</v>
      </c>
      <c r="L196" s="9">
        <f t="shared" si="54"/>
        <v>0</v>
      </c>
      <c r="S196" s="9">
        <f aca="true" t="shared" si="61" ref="S196:S259">S195+1</f>
        <v>294</v>
      </c>
      <c r="T196" s="9">
        <f>IF(S196&lt;Q8,-1000,IF(S196&lt;=Q10,O10*S196+P10,IF(S196&lt;=Q11,O11*S196+P11,IF(S196&lt;=Q12,O12*S196+P12,8000))))</f>
        <v>5178.77510078</v>
      </c>
      <c r="U196" s="9">
        <f>IF(S196&lt;Q13,-1000,IF(S196&lt;=Q15,O15*S196+P15,IF(S196&lt;=Q16,O16*S196+P16,IF(S196&lt;=Q17,O17*S196+P17,8000))))</f>
        <v>-1000</v>
      </c>
      <c r="V196" s="9">
        <f>'Perfos Décollage'!F2</f>
        <v>500</v>
      </c>
      <c r="W196" s="9">
        <f t="shared" si="55"/>
        <v>0</v>
      </c>
      <c r="X196" s="9">
        <f t="shared" si="50"/>
        <v>-4000</v>
      </c>
      <c r="Y196" s="9">
        <f t="shared" si="56"/>
        <v>0</v>
      </c>
      <c r="Z196" s="9">
        <f t="shared" si="51"/>
        <v>-4000</v>
      </c>
      <c r="AB196" s="9">
        <f aca="true" t="shared" si="62" ref="AB196:AB259">AB195+1</f>
        <v>294</v>
      </c>
      <c r="AC196" s="9"/>
      <c r="AD196" s="9">
        <v>-1000</v>
      </c>
      <c r="AE196" s="9">
        <f>'Perfos Atterissage'!F2</f>
        <v>500</v>
      </c>
      <c r="AF196" s="9">
        <f aca="true" t="shared" si="63" ref="AF196:AF259">IF(AND(AE196&lt;=AC196,AE196&gt;AC195),AB196,0)</f>
        <v>0</v>
      </c>
      <c r="AG196" s="9">
        <f t="shared" si="52"/>
        <v>-4000</v>
      </c>
      <c r="AH196" s="9">
        <f aca="true" t="shared" si="64" ref="AH196:AH259">IF(AND(AE196&lt;=AD196,AE196&gt;AD195),AB196,0)</f>
        <v>0</v>
      </c>
      <c r="AI196" s="9">
        <f t="shared" si="53"/>
        <v>-4000</v>
      </c>
    </row>
    <row r="197" spans="1:35" ht="15">
      <c r="A197" s="8">
        <f t="shared" si="57"/>
        <v>0.9189999999999957</v>
      </c>
      <c r="B197" s="9">
        <f>'Masse et Centrage'!$G$44</f>
        <v>932</v>
      </c>
      <c r="D197" s="8">
        <f t="shared" si="58"/>
        <v>0.9189999999999957</v>
      </c>
      <c r="E197" s="9">
        <f t="shared" si="49"/>
        <v>941.5874999999928</v>
      </c>
      <c r="G197" s="8">
        <f t="shared" si="59"/>
        <v>0.9189999999999957</v>
      </c>
      <c r="H197" s="9">
        <v>-1000</v>
      </c>
      <c r="J197" s="8">
        <f t="shared" si="60"/>
        <v>0.919</v>
      </c>
      <c r="K197" s="9">
        <f>IF(J197=N2,'Masse et Centrage'!$G$44,-1000)</f>
        <v>-1000</v>
      </c>
      <c r="L197" s="9">
        <f t="shared" si="54"/>
        <v>0</v>
      </c>
      <c r="S197" s="9">
        <f t="shared" si="61"/>
        <v>295</v>
      </c>
      <c r="T197" s="9">
        <f>IF(S197&lt;Q8,-1000,IF(S197&lt;=Q10,O10*S197+P10,IF(S197&lt;=Q11,O11*S197+P11,IF(S197&lt;=Q12,O12*S197+P12,8000))))</f>
        <v>5215.529126812</v>
      </c>
      <c r="U197" s="9">
        <f>IF(S197&lt;Q13,-1000,IF(S197&lt;=Q15,O15*S197+P15,IF(S197&lt;=Q16,O16*S197+P16,IF(S197&lt;=Q17,O17*S197+P17,8000))))</f>
        <v>-1000</v>
      </c>
      <c r="V197" s="9">
        <f>'Perfos Décollage'!F2</f>
        <v>500</v>
      </c>
      <c r="W197" s="9">
        <f t="shared" si="55"/>
        <v>0</v>
      </c>
      <c r="X197" s="9">
        <f t="shared" si="50"/>
        <v>-4000</v>
      </c>
      <c r="Y197" s="9">
        <f t="shared" si="56"/>
        <v>0</v>
      </c>
      <c r="Z197" s="9">
        <f t="shared" si="51"/>
        <v>-4000</v>
      </c>
      <c r="AB197" s="9">
        <f t="shared" si="62"/>
        <v>295</v>
      </c>
      <c r="AC197" s="9"/>
      <c r="AD197" s="9">
        <v>-1000</v>
      </c>
      <c r="AE197" s="9">
        <f>'Perfos Atterissage'!F2</f>
        <v>500</v>
      </c>
      <c r="AF197" s="9">
        <f t="shared" si="63"/>
        <v>0</v>
      </c>
      <c r="AG197" s="9">
        <f t="shared" si="52"/>
        <v>-4000</v>
      </c>
      <c r="AH197" s="9">
        <f t="shared" si="64"/>
        <v>0</v>
      </c>
      <c r="AI197" s="9">
        <f t="shared" si="53"/>
        <v>-4000</v>
      </c>
    </row>
    <row r="198" spans="1:35" ht="15">
      <c r="A198" s="8">
        <f t="shared" si="57"/>
        <v>0.9191999999999957</v>
      </c>
      <c r="B198" s="9">
        <f>'Masse et Centrage'!$G$44</f>
        <v>932</v>
      </c>
      <c r="D198" s="8">
        <f t="shared" si="58"/>
        <v>0.9191999999999957</v>
      </c>
      <c r="E198" s="9">
        <f t="shared" si="49"/>
        <v>941.9199999999928</v>
      </c>
      <c r="G198" s="8">
        <f t="shared" si="59"/>
        <v>0.9191999999999957</v>
      </c>
      <c r="H198" s="9">
        <v>-1000</v>
      </c>
      <c r="J198" s="8">
        <f t="shared" si="60"/>
        <v>0.9192</v>
      </c>
      <c r="K198" s="9">
        <f>IF(J198=N2,'Masse et Centrage'!$G$44,-1000)</f>
        <v>-1000</v>
      </c>
      <c r="L198" s="9">
        <f t="shared" si="54"/>
        <v>0</v>
      </c>
      <c r="S198" s="9">
        <f t="shared" si="61"/>
        <v>296</v>
      </c>
      <c r="T198" s="9">
        <f>IF(S198&lt;Q8,-1000,IF(S198&lt;=Q10,O10*S198+P10,IF(S198&lt;=Q11,O11*S198+P11,IF(S198&lt;=Q12,O12*S198+P12,8000))))</f>
        <v>5252.283152844</v>
      </c>
      <c r="U198" s="9">
        <f>IF(S198&lt;Q13,-1000,IF(S198&lt;=Q15,O15*S198+P15,IF(S198&lt;=Q16,O16*S198+P16,IF(S198&lt;=Q17,O17*S198+P17,8000))))</f>
        <v>-1000</v>
      </c>
      <c r="V198" s="9">
        <f>'Perfos Décollage'!F2</f>
        <v>500</v>
      </c>
      <c r="W198" s="9">
        <f t="shared" si="55"/>
        <v>0</v>
      </c>
      <c r="X198" s="9">
        <f t="shared" si="50"/>
        <v>-4000</v>
      </c>
      <c r="Y198" s="9">
        <f t="shared" si="56"/>
        <v>0</v>
      </c>
      <c r="Z198" s="9">
        <f t="shared" si="51"/>
        <v>-4000</v>
      </c>
      <c r="AB198" s="9">
        <f t="shared" si="62"/>
        <v>296</v>
      </c>
      <c r="AC198" s="9"/>
      <c r="AD198" s="9">
        <v>-1000</v>
      </c>
      <c r="AE198" s="9">
        <f>'Perfos Atterissage'!F2</f>
        <v>500</v>
      </c>
      <c r="AF198" s="9">
        <f t="shared" si="63"/>
        <v>0</v>
      </c>
      <c r="AG198" s="9">
        <f t="shared" si="52"/>
        <v>-4000</v>
      </c>
      <c r="AH198" s="9">
        <f t="shared" si="64"/>
        <v>0</v>
      </c>
      <c r="AI198" s="9">
        <f t="shared" si="53"/>
        <v>-4000</v>
      </c>
    </row>
    <row r="199" spans="1:35" ht="15">
      <c r="A199" s="8">
        <f t="shared" si="57"/>
        <v>0.9193999999999957</v>
      </c>
      <c r="B199" s="9">
        <f>'Masse et Centrage'!$G$44</f>
        <v>932</v>
      </c>
      <c r="D199" s="8">
        <f t="shared" si="58"/>
        <v>0.9193999999999957</v>
      </c>
      <c r="E199" s="9">
        <f t="shared" si="49"/>
        <v>942.2524999999928</v>
      </c>
      <c r="G199" s="8">
        <f t="shared" si="59"/>
        <v>0.9193999999999957</v>
      </c>
      <c r="H199" s="9">
        <v>-1000</v>
      </c>
      <c r="J199" s="8">
        <f t="shared" si="60"/>
        <v>0.9194</v>
      </c>
      <c r="K199" s="9">
        <f>IF(J199=N2,'Masse et Centrage'!$G$44,-1000)</f>
        <v>-1000</v>
      </c>
      <c r="L199" s="9">
        <f t="shared" si="54"/>
        <v>0</v>
      </c>
      <c r="S199" s="9">
        <f t="shared" si="61"/>
        <v>297</v>
      </c>
      <c r="T199" s="9">
        <f>IF(S199&lt;Q8,-1000,IF(S199&lt;=Q10,O10*S199+P10,IF(S199&lt;=Q11,O11*S199+P11,IF(S199&lt;=Q12,O12*S199+P12,8000))))</f>
        <v>5289.037178876</v>
      </c>
      <c r="U199" s="9">
        <f>IF(S199&lt;Q13,-1000,IF(S199&lt;=Q15,O15*S199+P15,IF(S199&lt;=Q16,O16*S199+P16,IF(S199&lt;=Q17,O17*S199+P17,8000))))</f>
        <v>-1000</v>
      </c>
      <c r="V199" s="9">
        <f>'Perfos Décollage'!F2</f>
        <v>500</v>
      </c>
      <c r="W199" s="9">
        <f t="shared" si="55"/>
        <v>0</v>
      </c>
      <c r="X199" s="9">
        <f t="shared" si="50"/>
        <v>-4000</v>
      </c>
      <c r="Y199" s="9">
        <f t="shared" si="56"/>
        <v>0</v>
      </c>
      <c r="Z199" s="9">
        <f t="shared" si="51"/>
        <v>-4000</v>
      </c>
      <c r="AB199" s="9">
        <f t="shared" si="62"/>
        <v>297</v>
      </c>
      <c r="AC199" s="9"/>
      <c r="AD199" s="9">
        <v>-1000</v>
      </c>
      <c r="AE199" s="9">
        <f>'Perfos Atterissage'!F2</f>
        <v>500</v>
      </c>
      <c r="AF199" s="9">
        <f t="shared" si="63"/>
        <v>0</v>
      </c>
      <c r="AG199" s="9">
        <f t="shared" si="52"/>
        <v>-4000</v>
      </c>
      <c r="AH199" s="9">
        <f t="shared" si="64"/>
        <v>0</v>
      </c>
      <c r="AI199" s="9">
        <f t="shared" si="53"/>
        <v>-4000</v>
      </c>
    </row>
    <row r="200" spans="1:35" ht="15">
      <c r="A200" s="8">
        <f t="shared" si="57"/>
        <v>0.9195999999999956</v>
      </c>
      <c r="B200" s="9">
        <f>'Masse et Centrage'!$G$44</f>
        <v>932</v>
      </c>
      <c r="D200" s="8">
        <f t="shared" si="58"/>
        <v>0.9195999999999956</v>
      </c>
      <c r="E200" s="9">
        <f t="shared" si="49"/>
        <v>942.5849999999928</v>
      </c>
      <c r="G200" s="8">
        <f t="shared" si="59"/>
        <v>0.9195999999999956</v>
      </c>
      <c r="H200" s="9">
        <v>-1000</v>
      </c>
      <c r="J200" s="8">
        <f t="shared" si="60"/>
        <v>0.9196</v>
      </c>
      <c r="K200" s="9">
        <f>IF(J200=N2,'Masse et Centrage'!$G$44,-1000)</f>
        <v>-1000</v>
      </c>
      <c r="L200" s="9">
        <f t="shared" si="54"/>
        <v>0</v>
      </c>
      <c r="S200" s="9">
        <f t="shared" si="61"/>
        <v>298</v>
      </c>
      <c r="T200" s="9">
        <f>IF(S200&lt;Q8,-1000,IF(S200&lt;=Q10,O10*S200+P10,IF(S200&lt;=Q11,O11*S200+P11,IF(S200&lt;=Q12,O12*S200+P12,8000))))</f>
        <v>5325.7912049080005</v>
      </c>
      <c r="U200" s="9">
        <f>IF(S200&lt;Q13,-1000,IF(S200&lt;=Q15,O15*S200+P15,IF(S200&lt;=Q16,O16*S200+P16,IF(S200&lt;=Q17,O17*S200+P17,8000))))</f>
        <v>-1000</v>
      </c>
      <c r="V200" s="9">
        <f>'Perfos Décollage'!F2</f>
        <v>500</v>
      </c>
      <c r="W200" s="9">
        <f t="shared" si="55"/>
        <v>0</v>
      </c>
      <c r="X200" s="9">
        <f t="shared" si="50"/>
        <v>-4000</v>
      </c>
      <c r="Y200" s="9">
        <f t="shared" si="56"/>
        <v>0</v>
      </c>
      <c r="Z200" s="9">
        <f t="shared" si="51"/>
        <v>-4000</v>
      </c>
      <c r="AB200" s="9">
        <f t="shared" si="62"/>
        <v>298</v>
      </c>
      <c r="AC200" s="9"/>
      <c r="AD200" s="9">
        <v>-1000</v>
      </c>
      <c r="AE200" s="9">
        <f>'Perfos Atterissage'!F2</f>
        <v>500</v>
      </c>
      <c r="AF200" s="9">
        <f t="shared" si="63"/>
        <v>0</v>
      </c>
      <c r="AG200" s="9">
        <f t="shared" si="52"/>
        <v>-4000</v>
      </c>
      <c r="AH200" s="9">
        <f t="shared" si="64"/>
        <v>0</v>
      </c>
      <c r="AI200" s="9">
        <f t="shared" si="53"/>
        <v>-4000</v>
      </c>
    </row>
    <row r="201" spans="1:35" ht="15">
      <c r="A201" s="8">
        <f t="shared" si="57"/>
        <v>0.9197999999999956</v>
      </c>
      <c r="B201" s="9">
        <f>'Masse et Centrage'!$G$44</f>
        <v>932</v>
      </c>
      <c r="D201" s="8">
        <f t="shared" si="58"/>
        <v>0.9197999999999956</v>
      </c>
      <c r="E201" s="9">
        <f t="shared" si="49"/>
        <v>942.9174999999927</v>
      </c>
      <c r="G201" s="8">
        <f t="shared" si="59"/>
        <v>0.9197999999999956</v>
      </c>
      <c r="H201" s="9">
        <v>-1000</v>
      </c>
      <c r="J201" s="8">
        <f t="shared" si="60"/>
        <v>0.9198</v>
      </c>
      <c r="K201" s="9">
        <f>IF(J201=N2,'Masse et Centrage'!$G$44,-1000)</f>
        <v>-1000</v>
      </c>
      <c r="L201" s="9">
        <f t="shared" si="54"/>
        <v>0</v>
      </c>
      <c r="S201" s="9">
        <f t="shared" si="61"/>
        <v>299</v>
      </c>
      <c r="T201" s="9">
        <f>IF(S201&lt;Q8,-1000,IF(S201&lt;=Q10,O10*S201+P10,IF(S201&lt;=Q11,O11*S201+P11,IF(S201&lt;=Q12,O12*S201+P12,8000))))</f>
        <v>5362.545230940001</v>
      </c>
      <c r="U201" s="9">
        <f>IF(S201&lt;Q13,-1000,IF(S201&lt;=Q15,O15*S201+P15,IF(S201&lt;=Q16,O16*S201+P16,IF(S201&lt;=Q17,O17*S201+P17,8000))))</f>
        <v>-1000</v>
      </c>
      <c r="V201" s="9">
        <f>'Perfos Décollage'!F2</f>
        <v>500</v>
      </c>
      <c r="W201" s="9">
        <f t="shared" si="55"/>
        <v>0</v>
      </c>
      <c r="X201" s="9">
        <f t="shared" si="50"/>
        <v>-4000</v>
      </c>
      <c r="Y201" s="9">
        <f t="shared" si="56"/>
        <v>0</v>
      </c>
      <c r="Z201" s="9">
        <f t="shared" si="51"/>
        <v>-4000</v>
      </c>
      <c r="AB201" s="9">
        <f t="shared" si="62"/>
        <v>299</v>
      </c>
      <c r="AC201" s="9"/>
      <c r="AD201" s="9">
        <v>-1000</v>
      </c>
      <c r="AE201" s="9">
        <f>'Perfos Atterissage'!F2</f>
        <v>500</v>
      </c>
      <c r="AF201" s="9">
        <f t="shared" si="63"/>
        <v>0</v>
      </c>
      <c r="AG201" s="9">
        <f t="shared" si="52"/>
        <v>-4000</v>
      </c>
      <c r="AH201" s="9">
        <f t="shared" si="64"/>
        <v>0</v>
      </c>
      <c r="AI201" s="9">
        <f t="shared" si="53"/>
        <v>-4000</v>
      </c>
    </row>
    <row r="202" spans="1:35" ht="15">
      <c r="A202" s="8">
        <f t="shared" si="57"/>
        <v>0.9199999999999956</v>
      </c>
      <c r="B202" s="9">
        <f>'Masse et Centrage'!$G$44</f>
        <v>932</v>
      </c>
      <c r="D202" s="8">
        <f t="shared" si="58"/>
        <v>0.9199999999999956</v>
      </c>
      <c r="E202" s="9">
        <f t="shared" si="49"/>
        <v>943.2499999999927</v>
      </c>
      <c r="G202" s="8">
        <f t="shared" si="59"/>
        <v>0.9199999999999956</v>
      </c>
      <c r="H202" s="9">
        <v>-1000</v>
      </c>
      <c r="J202" s="8">
        <f t="shared" si="60"/>
        <v>0.92</v>
      </c>
      <c r="K202" s="9">
        <f>IF(J202=N2,'Masse et Centrage'!$G$44,-1000)</f>
        <v>-1000</v>
      </c>
      <c r="L202" s="9">
        <f t="shared" si="54"/>
        <v>0</v>
      </c>
      <c r="S202" s="9">
        <f t="shared" si="61"/>
        <v>300</v>
      </c>
      <c r="T202" s="9">
        <f>IF(S202&lt;Q8,-1000,IF(S202&lt;=Q10,O10*S202+P10,IF(S202&lt;=Q11,O11*S202+P11,IF(S202&lt;=Q12,O12*S202+P12,8000))))</f>
        <v>5399.299256972001</v>
      </c>
      <c r="U202" s="9">
        <f>IF(S202&lt;Q13,-1000,IF(S202&lt;=Q15,O15*S202+P15,IF(S202&lt;=Q16,O16*S202+P16,IF(S202&lt;=Q17,O17*S202+P17,8000))))</f>
        <v>-1000</v>
      </c>
      <c r="V202" s="9">
        <f>'Perfos Décollage'!F2</f>
        <v>500</v>
      </c>
      <c r="W202" s="9">
        <f t="shared" si="55"/>
        <v>0</v>
      </c>
      <c r="X202" s="9">
        <f t="shared" si="50"/>
        <v>-4000</v>
      </c>
      <c r="Y202" s="9">
        <f t="shared" si="56"/>
        <v>0</v>
      </c>
      <c r="Z202" s="9">
        <f t="shared" si="51"/>
        <v>-4000</v>
      </c>
      <c r="AB202" s="9">
        <f t="shared" si="62"/>
        <v>300</v>
      </c>
      <c r="AC202" s="9"/>
      <c r="AD202" s="9">
        <v>-1000</v>
      </c>
      <c r="AE202" s="9">
        <f>'Perfos Atterissage'!F2</f>
        <v>500</v>
      </c>
      <c r="AF202" s="9">
        <f t="shared" si="63"/>
        <v>0</v>
      </c>
      <c r="AG202" s="9">
        <f t="shared" si="52"/>
        <v>-4000</v>
      </c>
      <c r="AH202" s="9">
        <f t="shared" si="64"/>
        <v>0</v>
      </c>
      <c r="AI202" s="9">
        <f t="shared" si="53"/>
        <v>-4000</v>
      </c>
    </row>
    <row r="203" spans="1:35" ht="15">
      <c r="A203" s="8">
        <f t="shared" si="57"/>
        <v>0.9201999999999956</v>
      </c>
      <c r="B203" s="9">
        <f>'Masse et Centrage'!$G$44</f>
        <v>932</v>
      </c>
      <c r="D203" s="8">
        <f t="shared" si="58"/>
        <v>0.9201999999999956</v>
      </c>
      <c r="E203" s="9">
        <f t="shared" si="49"/>
        <v>943.5824999999927</v>
      </c>
      <c r="G203" s="8">
        <f t="shared" si="59"/>
        <v>0.9201999999999956</v>
      </c>
      <c r="H203" s="9">
        <v>-1000</v>
      </c>
      <c r="J203" s="8">
        <f t="shared" si="60"/>
        <v>0.9202</v>
      </c>
      <c r="K203" s="9">
        <f>IF(J203=N2,'Masse et Centrage'!$G$44,-1000)</f>
        <v>-1000</v>
      </c>
      <c r="L203" s="9">
        <f t="shared" si="54"/>
        <v>0</v>
      </c>
      <c r="S203" s="9">
        <f t="shared" si="61"/>
        <v>301</v>
      </c>
      <c r="T203" s="9">
        <f>IF(S203&lt;Q8,-1000,IF(S203&lt;=Q10,O10*S203+P10,IF(S203&lt;=Q11,O11*S203+P11,IF(S203&lt;=Q12,O12*S203+P12,8000))))</f>
        <v>5436.053283003999</v>
      </c>
      <c r="U203" s="9">
        <f>IF(S203&lt;Q13,-1000,IF(S203&lt;=Q15,O15*S203+P15,IF(S203&lt;=Q16,O16*S203+P16,IF(S203&lt;=Q17,O17*S203+P17,8000))))</f>
        <v>-1000</v>
      </c>
      <c r="V203" s="9">
        <f>'Perfos Décollage'!F2</f>
        <v>500</v>
      </c>
      <c r="W203" s="9">
        <f t="shared" si="55"/>
        <v>0</v>
      </c>
      <c r="X203" s="9">
        <f t="shared" si="50"/>
        <v>-4000</v>
      </c>
      <c r="Y203" s="9">
        <f t="shared" si="56"/>
        <v>0</v>
      </c>
      <c r="Z203" s="9">
        <f t="shared" si="51"/>
        <v>-4000</v>
      </c>
      <c r="AB203" s="9">
        <f t="shared" si="62"/>
        <v>301</v>
      </c>
      <c r="AC203" s="9"/>
      <c r="AD203" s="9">
        <v>-1000</v>
      </c>
      <c r="AE203" s="9">
        <f>'Perfos Atterissage'!F2</f>
        <v>500</v>
      </c>
      <c r="AF203" s="9">
        <f t="shared" si="63"/>
        <v>0</v>
      </c>
      <c r="AG203" s="9">
        <f t="shared" si="52"/>
        <v>-4000</v>
      </c>
      <c r="AH203" s="9">
        <f t="shared" si="64"/>
        <v>0</v>
      </c>
      <c r="AI203" s="9">
        <f t="shared" si="53"/>
        <v>-4000</v>
      </c>
    </row>
    <row r="204" spans="1:35" ht="15">
      <c r="A204" s="8">
        <f t="shared" si="57"/>
        <v>0.9203999999999956</v>
      </c>
      <c r="B204" s="9">
        <f>'Masse et Centrage'!$G$44</f>
        <v>932</v>
      </c>
      <c r="D204" s="8">
        <f t="shared" si="58"/>
        <v>0.9203999999999956</v>
      </c>
      <c r="E204" s="9">
        <f t="shared" si="49"/>
        <v>943.9149999999927</v>
      </c>
      <c r="G204" s="8">
        <f t="shared" si="59"/>
        <v>0.9203999999999956</v>
      </c>
      <c r="H204" s="9">
        <v>-1000</v>
      </c>
      <c r="J204" s="8">
        <f t="shared" si="60"/>
        <v>0.9204</v>
      </c>
      <c r="K204" s="9">
        <f>IF(J204=N2,'Masse et Centrage'!$G$44,-1000)</f>
        <v>-1000</v>
      </c>
      <c r="L204" s="9">
        <f t="shared" si="54"/>
        <v>0</v>
      </c>
      <c r="S204" s="9">
        <f t="shared" si="61"/>
        <v>302</v>
      </c>
      <c r="T204" s="9">
        <f>IF(S204&lt;Q8,-1000,IF(S204&lt;=Q10,O10*S204+P10,IF(S204&lt;=Q11,O11*S204+P11,IF(S204&lt;=Q12,O12*S204+P12,8000))))</f>
        <v>5472.807309035999</v>
      </c>
      <c r="U204" s="9">
        <f>IF(S204&lt;Q13,-1000,IF(S204&lt;=Q15,O15*S204+P15,IF(S204&lt;=Q16,O16*S204+P16,IF(S204&lt;=Q17,O17*S204+P17,8000))))</f>
        <v>-1000</v>
      </c>
      <c r="V204" s="9">
        <f>'Perfos Décollage'!F2</f>
        <v>500</v>
      </c>
      <c r="W204" s="9">
        <f t="shared" si="55"/>
        <v>0</v>
      </c>
      <c r="X204" s="9">
        <f t="shared" si="50"/>
        <v>-4000</v>
      </c>
      <c r="Y204" s="9">
        <f t="shared" si="56"/>
        <v>0</v>
      </c>
      <c r="Z204" s="9">
        <f t="shared" si="51"/>
        <v>-4000</v>
      </c>
      <c r="AB204" s="9">
        <f t="shared" si="62"/>
        <v>302</v>
      </c>
      <c r="AC204" s="9"/>
      <c r="AD204" s="9">
        <v>-1000</v>
      </c>
      <c r="AE204" s="9">
        <f>'Perfos Atterissage'!F2</f>
        <v>500</v>
      </c>
      <c r="AF204" s="9">
        <f t="shared" si="63"/>
        <v>0</v>
      </c>
      <c r="AG204" s="9">
        <f t="shared" si="52"/>
        <v>-4000</v>
      </c>
      <c r="AH204" s="9">
        <f t="shared" si="64"/>
        <v>0</v>
      </c>
      <c r="AI204" s="9">
        <f t="shared" si="53"/>
        <v>-4000</v>
      </c>
    </row>
    <row r="205" spans="1:35" ht="15">
      <c r="A205" s="8">
        <f t="shared" si="57"/>
        <v>0.9205999999999955</v>
      </c>
      <c r="B205" s="9">
        <f>'Masse et Centrage'!$G$44</f>
        <v>932</v>
      </c>
      <c r="D205" s="8">
        <f t="shared" si="58"/>
        <v>0.9205999999999955</v>
      </c>
      <c r="E205" s="9">
        <f t="shared" si="49"/>
        <v>944.2474999999927</v>
      </c>
      <c r="G205" s="8">
        <f t="shared" si="59"/>
        <v>0.9205999999999955</v>
      </c>
      <c r="H205" s="9">
        <v>-1000</v>
      </c>
      <c r="J205" s="8">
        <f t="shared" si="60"/>
        <v>0.9206</v>
      </c>
      <c r="K205" s="9">
        <f>IF(J205=N2,'Masse et Centrage'!$G$44,-1000)</f>
        <v>-1000</v>
      </c>
      <c r="L205" s="9">
        <f t="shared" si="54"/>
        <v>0</v>
      </c>
      <c r="S205" s="9">
        <f t="shared" si="61"/>
        <v>303</v>
      </c>
      <c r="T205" s="9">
        <f>IF(S205&lt;Q8,-1000,IF(S205&lt;=Q10,O10*S205+P10,IF(S205&lt;=Q11,O11*S205+P11,IF(S205&lt;=Q12,O12*S205+P12,8000))))</f>
        <v>5509.561335068</v>
      </c>
      <c r="U205" s="9">
        <f>IF(S205&lt;Q13,-1000,IF(S205&lt;=Q15,O15*S205+P15,IF(S205&lt;=Q16,O16*S205+P16,IF(S205&lt;=Q17,O17*S205+P17,8000))))</f>
        <v>-1000</v>
      </c>
      <c r="V205" s="9">
        <f>'Perfos Décollage'!F2</f>
        <v>500</v>
      </c>
      <c r="W205" s="9">
        <f t="shared" si="55"/>
        <v>0</v>
      </c>
      <c r="X205" s="9">
        <f t="shared" si="50"/>
        <v>-4000</v>
      </c>
      <c r="Y205" s="9">
        <f t="shared" si="56"/>
        <v>0</v>
      </c>
      <c r="Z205" s="9">
        <f t="shared" si="51"/>
        <v>-4000</v>
      </c>
      <c r="AB205" s="9">
        <f t="shared" si="62"/>
        <v>303</v>
      </c>
      <c r="AC205" s="9"/>
      <c r="AD205" s="9">
        <v>-1000</v>
      </c>
      <c r="AE205" s="9">
        <f>'Perfos Atterissage'!F2</f>
        <v>500</v>
      </c>
      <c r="AF205" s="9">
        <f t="shared" si="63"/>
        <v>0</v>
      </c>
      <c r="AG205" s="9">
        <f t="shared" si="52"/>
        <v>-4000</v>
      </c>
      <c r="AH205" s="9">
        <f t="shared" si="64"/>
        <v>0</v>
      </c>
      <c r="AI205" s="9">
        <f t="shared" si="53"/>
        <v>-4000</v>
      </c>
    </row>
    <row r="206" spans="1:35" ht="15">
      <c r="A206" s="8">
        <f t="shared" si="57"/>
        <v>0.9207999999999955</v>
      </c>
      <c r="B206" s="9">
        <f>'Masse et Centrage'!$G$44</f>
        <v>932</v>
      </c>
      <c r="D206" s="8">
        <f t="shared" si="58"/>
        <v>0.9207999999999955</v>
      </c>
      <c r="E206" s="9">
        <f t="shared" si="49"/>
        <v>944.5799999999924</v>
      </c>
      <c r="G206" s="8">
        <f t="shared" si="59"/>
        <v>0.9207999999999955</v>
      </c>
      <c r="H206" s="9">
        <v>-1000</v>
      </c>
      <c r="J206" s="8">
        <f t="shared" si="60"/>
        <v>0.9208</v>
      </c>
      <c r="K206" s="9">
        <f>IF(J206=N2,'Masse et Centrage'!$G$44,-1000)</f>
        <v>-1000</v>
      </c>
      <c r="L206" s="9">
        <f t="shared" si="54"/>
        <v>0</v>
      </c>
      <c r="S206" s="9">
        <f t="shared" si="61"/>
        <v>304</v>
      </c>
      <c r="T206" s="9">
        <f>IF(S206&lt;Q8,-1000,IF(S206&lt;=Q10,O10*S206+P10,IF(S206&lt;=Q11,O11*S206+P11,IF(S206&lt;=Q12,O12*S206+P12,8000))))</f>
        <v>5546.3153611</v>
      </c>
      <c r="U206" s="9">
        <f>IF(S206&lt;Q13,-1000,IF(S206&lt;=Q15,O15*S206+P15,IF(S206&lt;=Q16,O16*S206+P16,IF(S206&lt;=Q17,O17*S206+P17,8000))))</f>
        <v>-1000</v>
      </c>
      <c r="V206" s="9">
        <f>'Perfos Décollage'!F2</f>
        <v>500</v>
      </c>
      <c r="W206" s="9">
        <f t="shared" si="55"/>
        <v>0</v>
      </c>
      <c r="X206" s="9">
        <f t="shared" si="50"/>
        <v>-4000</v>
      </c>
      <c r="Y206" s="9">
        <f t="shared" si="56"/>
        <v>0</v>
      </c>
      <c r="Z206" s="9">
        <f t="shared" si="51"/>
        <v>-4000</v>
      </c>
      <c r="AB206" s="9">
        <f t="shared" si="62"/>
        <v>304</v>
      </c>
      <c r="AC206" s="9"/>
      <c r="AD206" s="9">
        <v>-1000</v>
      </c>
      <c r="AE206" s="9">
        <f>'Perfos Atterissage'!F2</f>
        <v>500</v>
      </c>
      <c r="AF206" s="9">
        <f t="shared" si="63"/>
        <v>0</v>
      </c>
      <c r="AG206" s="9">
        <f t="shared" si="52"/>
        <v>-4000</v>
      </c>
      <c r="AH206" s="9">
        <f t="shared" si="64"/>
        <v>0</v>
      </c>
      <c r="AI206" s="9">
        <f t="shared" si="53"/>
        <v>-4000</v>
      </c>
    </row>
    <row r="207" spans="1:35" ht="15">
      <c r="A207" s="8">
        <f t="shared" si="57"/>
        <v>0.9209999999999955</v>
      </c>
      <c r="B207" s="9">
        <f>'Masse et Centrage'!$G$44</f>
        <v>932</v>
      </c>
      <c r="D207" s="8">
        <f t="shared" si="58"/>
        <v>0.9209999999999955</v>
      </c>
      <c r="E207" s="9">
        <f t="shared" si="49"/>
        <v>944.9124999999924</v>
      </c>
      <c r="G207" s="8">
        <f t="shared" si="59"/>
        <v>0.9209999999999955</v>
      </c>
      <c r="H207" s="9">
        <v>-1000</v>
      </c>
      <c r="J207" s="8">
        <f t="shared" si="60"/>
        <v>0.921</v>
      </c>
      <c r="K207" s="9">
        <f>IF(J207=N2,'Masse et Centrage'!$G$44,-1000)</f>
        <v>-1000</v>
      </c>
      <c r="L207" s="9">
        <f t="shared" si="54"/>
        <v>0</v>
      </c>
      <c r="S207" s="9">
        <f t="shared" si="61"/>
        <v>305</v>
      </c>
      <c r="T207" s="9">
        <f>IF(S207&lt;Q8,-1000,IF(S207&lt;=Q10,O10*S207+P10,IF(S207&lt;=Q11,O11*S207+P11,IF(S207&lt;=Q12,O12*S207+P12,8000))))</f>
        <v>5583.069387132</v>
      </c>
      <c r="U207" s="9">
        <f>IF(S207&lt;Q13,-1000,IF(S207&lt;=Q15,O15*S207+P15,IF(S207&lt;=Q16,O16*S207+P16,IF(S207&lt;=Q17,O17*S207+P17,8000))))</f>
        <v>-1000</v>
      </c>
      <c r="V207" s="9">
        <f>'Perfos Décollage'!F2</f>
        <v>500</v>
      </c>
      <c r="W207" s="9">
        <f t="shared" si="55"/>
        <v>0</v>
      </c>
      <c r="X207" s="9">
        <f t="shared" si="50"/>
        <v>-4000</v>
      </c>
      <c r="Y207" s="9">
        <f t="shared" si="56"/>
        <v>0</v>
      </c>
      <c r="Z207" s="9">
        <f t="shared" si="51"/>
        <v>-4000</v>
      </c>
      <c r="AB207" s="9">
        <f t="shared" si="62"/>
        <v>305</v>
      </c>
      <c r="AC207" s="9"/>
      <c r="AD207" s="9">
        <v>-1000</v>
      </c>
      <c r="AE207" s="9">
        <f>'Perfos Atterissage'!F2</f>
        <v>500</v>
      </c>
      <c r="AF207" s="9">
        <f t="shared" si="63"/>
        <v>0</v>
      </c>
      <c r="AG207" s="9">
        <f t="shared" si="52"/>
        <v>-4000</v>
      </c>
      <c r="AH207" s="9">
        <f t="shared" si="64"/>
        <v>0</v>
      </c>
      <c r="AI207" s="9">
        <f t="shared" si="53"/>
        <v>-4000</v>
      </c>
    </row>
    <row r="208" spans="1:35" ht="15">
      <c r="A208" s="8">
        <f t="shared" si="57"/>
        <v>0.9211999999999955</v>
      </c>
      <c r="B208" s="9">
        <f>'Masse et Centrage'!$G$44</f>
        <v>932</v>
      </c>
      <c r="D208" s="8">
        <f t="shared" si="58"/>
        <v>0.9211999999999955</v>
      </c>
      <c r="E208" s="9">
        <f t="shared" si="49"/>
        <v>945.2449999999924</v>
      </c>
      <c r="G208" s="8">
        <f t="shared" si="59"/>
        <v>0.9211999999999955</v>
      </c>
      <c r="H208" s="9">
        <v>-1000</v>
      </c>
      <c r="J208" s="8">
        <f t="shared" si="60"/>
        <v>0.9212</v>
      </c>
      <c r="K208" s="9">
        <f>IF(J208=N2,'Masse et Centrage'!$G$44,-1000)</f>
        <v>-1000</v>
      </c>
      <c r="L208" s="9">
        <f t="shared" si="54"/>
        <v>0</v>
      </c>
      <c r="S208" s="9">
        <f t="shared" si="61"/>
        <v>306</v>
      </c>
      <c r="T208" s="9">
        <f>IF(S208&lt;Q8,-1000,IF(S208&lt;=Q10,O10*S208+P10,IF(S208&lt;=Q11,O11*S208+P11,IF(S208&lt;=Q12,O12*S208+P12,8000))))</f>
        <v>5619.823413164</v>
      </c>
      <c r="U208" s="9">
        <f>IF(S208&lt;Q13,-1000,IF(S208&lt;=Q15,O15*S208+P15,IF(S208&lt;=Q16,O16*S208+P16,IF(S208&lt;=Q17,O17*S208+P17,8000))))</f>
        <v>-1000</v>
      </c>
      <c r="V208" s="9">
        <f>'Perfos Décollage'!F2</f>
        <v>500</v>
      </c>
      <c r="W208" s="9">
        <f t="shared" si="55"/>
        <v>0</v>
      </c>
      <c r="X208" s="9">
        <f t="shared" si="50"/>
        <v>-4000</v>
      </c>
      <c r="Y208" s="9">
        <f t="shared" si="56"/>
        <v>0</v>
      </c>
      <c r="Z208" s="9">
        <f t="shared" si="51"/>
        <v>-4000</v>
      </c>
      <c r="AB208" s="9">
        <f t="shared" si="62"/>
        <v>306</v>
      </c>
      <c r="AC208" s="9"/>
      <c r="AD208" s="9">
        <v>-1000</v>
      </c>
      <c r="AE208" s="9">
        <f>'Perfos Atterissage'!F2</f>
        <v>500</v>
      </c>
      <c r="AF208" s="9">
        <f t="shared" si="63"/>
        <v>0</v>
      </c>
      <c r="AG208" s="9">
        <f t="shared" si="52"/>
        <v>-4000</v>
      </c>
      <c r="AH208" s="9">
        <f t="shared" si="64"/>
        <v>0</v>
      </c>
      <c r="AI208" s="9">
        <f t="shared" si="53"/>
        <v>-4000</v>
      </c>
    </row>
    <row r="209" spans="1:35" ht="15">
      <c r="A209" s="8">
        <f t="shared" si="57"/>
        <v>0.9213999999999954</v>
      </c>
      <c r="B209" s="9">
        <f>'Masse et Centrage'!$G$44</f>
        <v>932</v>
      </c>
      <c r="D209" s="8">
        <f t="shared" si="58"/>
        <v>0.9213999999999954</v>
      </c>
      <c r="E209" s="9">
        <f t="shared" si="49"/>
        <v>945.5774999999924</v>
      </c>
      <c r="G209" s="8">
        <f t="shared" si="59"/>
        <v>0.9213999999999954</v>
      </c>
      <c r="H209" s="9">
        <v>-1000</v>
      </c>
      <c r="J209" s="8">
        <f t="shared" si="60"/>
        <v>0.9214</v>
      </c>
      <c r="K209" s="9">
        <f>IF(J209=N2,'Masse et Centrage'!$G$44,-1000)</f>
        <v>-1000</v>
      </c>
      <c r="L209" s="9">
        <f t="shared" si="54"/>
        <v>0</v>
      </c>
      <c r="S209" s="9">
        <f t="shared" si="61"/>
        <v>307</v>
      </c>
      <c r="T209" s="9">
        <f>IF(S209&lt;Q8,-1000,IF(S209&lt;=Q10,O10*S209+P10,IF(S209&lt;=Q11,O11*S209+P11,IF(S209&lt;=Q12,O12*S209+P12,8000))))</f>
        <v>5656.577439196</v>
      </c>
      <c r="U209" s="9">
        <f>IF(S209&lt;Q13,-1000,IF(S209&lt;=Q15,O15*S209+P15,IF(S209&lt;=Q16,O16*S209+P16,IF(S209&lt;=Q17,O17*S209+P17,8000))))</f>
        <v>-1000</v>
      </c>
      <c r="V209" s="9">
        <f>'Perfos Décollage'!F2</f>
        <v>500</v>
      </c>
      <c r="W209" s="9">
        <f t="shared" si="55"/>
        <v>0</v>
      </c>
      <c r="X209" s="9">
        <f t="shared" si="50"/>
        <v>-4000</v>
      </c>
      <c r="Y209" s="9">
        <f t="shared" si="56"/>
        <v>0</v>
      </c>
      <c r="Z209" s="9">
        <f t="shared" si="51"/>
        <v>-4000</v>
      </c>
      <c r="AB209" s="9">
        <f t="shared" si="62"/>
        <v>307</v>
      </c>
      <c r="AC209" s="9"/>
      <c r="AD209" s="9">
        <v>-1000</v>
      </c>
      <c r="AE209" s="9">
        <f>'Perfos Atterissage'!F2</f>
        <v>500</v>
      </c>
      <c r="AF209" s="9">
        <f t="shared" si="63"/>
        <v>0</v>
      </c>
      <c r="AG209" s="9">
        <f t="shared" si="52"/>
        <v>-4000</v>
      </c>
      <c r="AH209" s="9">
        <f t="shared" si="64"/>
        <v>0</v>
      </c>
      <c r="AI209" s="9">
        <f t="shared" si="53"/>
        <v>-4000</v>
      </c>
    </row>
    <row r="210" spans="1:35" ht="15">
      <c r="A210" s="8">
        <f t="shared" si="57"/>
        <v>0.9215999999999954</v>
      </c>
      <c r="B210" s="9">
        <f>'Masse et Centrage'!$G$44</f>
        <v>932</v>
      </c>
      <c r="D210" s="8">
        <f t="shared" si="58"/>
        <v>0.9215999999999954</v>
      </c>
      <c r="E210" s="9">
        <f t="shared" si="49"/>
        <v>945.9099999999924</v>
      </c>
      <c r="G210" s="8">
        <f t="shared" si="59"/>
        <v>0.9215999999999954</v>
      </c>
      <c r="H210" s="9">
        <v>-1000</v>
      </c>
      <c r="J210" s="8">
        <f t="shared" si="60"/>
        <v>0.9216</v>
      </c>
      <c r="K210" s="9">
        <f>IF(J210=N2,'Masse et Centrage'!$G$44,-1000)</f>
        <v>-1000</v>
      </c>
      <c r="L210" s="9">
        <f t="shared" si="54"/>
        <v>0</v>
      </c>
      <c r="S210" s="9">
        <f t="shared" si="61"/>
        <v>308</v>
      </c>
      <c r="T210" s="9">
        <f>IF(S210&lt;Q8,-1000,IF(S210&lt;=Q10,O10*S210+P10,IF(S210&lt;=Q11,O11*S210+P11,IF(S210&lt;=Q12,O12*S210+P12,8000))))</f>
        <v>5693.3314652280005</v>
      </c>
      <c r="U210" s="9">
        <f>IF(S210&lt;Q13,-1000,IF(S210&lt;=Q15,O15*S210+P15,IF(S210&lt;=Q16,O16*S210+P16,IF(S210&lt;=Q17,O17*S210+P17,8000))))</f>
        <v>-1000</v>
      </c>
      <c r="V210" s="9">
        <f>'Perfos Décollage'!F2</f>
        <v>500</v>
      </c>
      <c r="W210" s="9">
        <f t="shared" si="55"/>
        <v>0</v>
      </c>
      <c r="X210" s="9">
        <f t="shared" si="50"/>
        <v>-4000</v>
      </c>
      <c r="Y210" s="9">
        <f t="shared" si="56"/>
        <v>0</v>
      </c>
      <c r="Z210" s="9">
        <f t="shared" si="51"/>
        <v>-4000</v>
      </c>
      <c r="AB210" s="9">
        <f t="shared" si="62"/>
        <v>308</v>
      </c>
      <c r="AC210" s="9"/>
      <c r="AD210" s="9">
        <v>-1000</v>
      </c>
      <c r="AE210" s="9">
        <f>'Perfos Atterissage'!F2</f>
        <v>500</v>
      </c>
      <c r="AF210" s="9">
        <f t="shared" si="63"/>
        <v>0</v>
      </c>
      <c r="AG210" s="9">
        <f t="shared" si="52"/>
        <v>-4000</v>
      </c>
      <c r="AH210" s="9">
        <f t="shared" si="64"/>
        <v>0</v>
      </c>
      <c r="AI210" s="9">
        <f t="shared" si="53"/>
        <v>-4000</v>
      </c>
    </row>
    <row r="211" spans="1:35" ht="15">
      <c r="A211" s="8">
        <f t="shared" si="57"/>
        <v>0.9217999999999954</v>
      </c>
      <c r="B211" s="9">
        <f>'Masse et Centrage'!$G$44</f>
        <v>932</v>
      </c>
      <c r="D211" s="8">
        <f t="shared" si="58"/>
        <v>0.9217999999999954</v>
      </c>
      <c r="E211" s="9">
        <f t="shared" si="49"/>
        <v>946.2424999999923</v>
      </c>
      <c r="G211" s="8">
        <f t="shared" si="59"/>
        <v>0.9217999999999954</v>
      </c>
      <c r="H211" s="9">
        <v>-1000</v>
      </c>
      <c r="J211" s="8">
        <f t="shared" si="60"/>
        <v>0.9218</v>
      </c>
      <c r="K211" s="9">
        <f>IF(J211=N2,'Masse et Centrage'!$G$44,-1000)</f>
        <v>-1000</v>
      </c>
      <c r="L211" s="9">
        <f t="shared" si="54"/>
        <v>0</v>
      </c>
      <c r="S211" s="9">
        <f t="shared" si="61"/>
        <v>309</v>
      </c>
      <c r="T211" s="9">
        <f>IF(S211&lt;Q8,-1000,IF(S211&lt;=Q10,O10*S211+P10,IF(S211&lt;=Q11,O11*S211+P11,IF(S211&lt;=Q12,O12*S211+P12,8000))))</f>
        <v>5730.085491260001</v>
      </c>
      <c r="U211" s="9">
        <f>IF(S211&lt;Q13,-1000,IF(S211&lt;=Q15,O15*S211+P15,IF(S211&lt;=Q16,O16*S211+P16,IF(S211&lt;=Q17,O17*S211+P17,8000))))</f>
        <v>-1000</v>
      </c>
      <c r="V211" s="9">
        <f>'Perfos Décollage'!F2</f>
        <v>500</v>
      </c>
      <c r="W211" s="9">
        <f t="shared" si="55"/>
        <v>0</v>
      </c>
      <c r="X211" s="9">
        <f t="shared" si="50"/>
        <v>-4000</v>
      </c>
      <c r="Y211" s="9">
        <f t="shared" si="56"/>
        <v>0</v>
      </c>
      <c r="Z211" s="9">
        <f t="shared" si="51"/>
        <v>-4000</v>
      </c>
      <c r="AB211" s="9">
        <f t="shared" si="62"/>
        <v>309</v>
      </c>
      <c r="AC211" s="9"/>
      <c r="AD211" s="9">
        <v>-1000</v>
      </c>
      <c r="AE211" s="9">
        <f>'Perfos Atterissage'!F2</f>
        <v>500</v>
      </c>
      <c r="AF211" s="9">
        <f t="shared" si="63"/>
        <v>0</v>
      </c>
      <c r="AG211" s="9">
        <f t="shared" si="52"/>
        <v>-4000</v>
      </c>
      <c r="AH211" s="9">
        <f t="shared" si="64"/>
        <v>0</v>
      </c>
      <c r="AI211" s="9">
        <f t="shared" si="53"/>
        <v>-4000</v>
      </c>
    </row>
    <row r="212" spans="1:35" ht="15">
      <c r="A212" s="8">
        <f t="shared" si="57"/>
        <v>0.9219999999999954</v>
      </c>
      <c r="B212" s="9">
        <f>'Masse et Centrage'!$G$44</f>
        <v>932</v>
      </c>
      <c r="D212" s="8">
        <f t="shared" si="58"/>
        <v>0.9219999999999954</v>
      </c>
      <c r="E212" s="9">
        <f t="shared" si="49"/>
        <v>946.5749999999923</v>
      </c>
      <c r="G212" s="8">
        <f t="shared" si="59"/>
        <v>0.9219999999999954</v>
      </c>
      <c r="H212" s="9">
        <v>-1000</v>
      </c>
      <c r="J212" s="8">
        <f t="shared" si="60"/>
        <v>0.922</v>
      </c>
      <c r="K212" s="9">
        <f>IF(J212=N2,'Masse et Centrage'!$G$44,-1000)</f>
        <v>-1000</v>
      </c>
      <c r="L212" s="9">
        <f t="shared" si="54"/>
        <v>0</v>
      </c>
      <c r="S212" s="9">
        <f t="shared" si="61"/>
        <v>310</v>
      </c>
      <c r="T212" s="9">
        <f>IF(S212&lt;Q8,-1000,IF(S212&lt;=Q10,O10*S212+P10,IF(S212&lt;=Q11,O11*S212+P11,IF(S212&lt;=Q12,O12*S212+P12,8000))))</f>
        <v>5766.839517292001</v>
      </c>
      <c r="U212" s="9">
        <f>IF(S212&lt;Q13,-1000,IF(S212&lt;=Q15,O15*S212+P15,IF(S212&lt;=Q16,O16*S212+P16,IF(S212&lt;=Q17,O17*S212+P17,8000))))</f>
        <v>-1000</v>
      </c>
      <c r="V212" s="9">
        <f>'Perfos Décollage'!F2</f>
        <v>500</v>
      </c>
      <c r="W212" s="9">
        <f t="shared" si="55"/>
        <v>0</v>
      </c>
      <c r="X212" s="9">
        <f t="shared" si="50"/>
        <v>-4000</v>
      </c>
      <c r="Y212" s="9">
        <f t="shared" si="56"/>
        <v>0</v>
      </c>
      <c r="Z212" s="9">
        <f t="shared" si="51"/>
        <v>-4000</v>
      </c>
      <c r="AB212" s="9">
        <f t="shared" si="62"/>
        <v>310</v>
      </c>
      <c r="AC212" s="9"/>
      <c r="AD212" s="9">
        <v>-1000</v>
      </c>
      <c r="AE212" s="9">
        <f>'Perfos Atterissage'!F2</f>
        <v>500</v>
      </c>
      <c r="AF212" s="9">
        <f t="shared" si="63"/>
        <v>0</v>
      </c>
      <c r="AG212" s="9">
        <f t="shared" si="52"/>
        <v>-4000</v>
      </c>
      <c r="AH212" s="9">
        <f t="shared" si="64"/>
        <v>0</v>
      </c>
      <c r="AI212" s="9">
        <f t="shared" si="53"/>
        <v>-4000</v>
      </c>
    </row>
    <row r="213" spans="1:35" ht="15">
      <c r="A213" s="8">
        <f t="shared" si="57"/>
        <v>0.9221999999999954</v>
      </c>
      <c r="B213" s="9">
        <f>'Masse et Centrage'!$G$44</f>
        <v>932</v>
      </c>
      <c r="D213" s="8">
        <f t="shared" si="58"/>
        <v>0.9221999999999954</v>
      </c>
      <c r="E213" s="9">
        <f t="shared" si="49"/>
        <v>946.9074999999923</v>
      </c>
      <c r="G213" s="8">
        <f t="shared" si="59"/>
        <v>0.9221999999999954</v>
      </c>
      <c r="H213" s="9">
        <v>-1000</v>
      </c>
      <c r="J213" s="8">
        <f t="shared" si="60"/>
        <v>0.9222</v>
      </c>
      <c r="K213" s="9">
        <f>IF(J213=N2,'Masse et Centrage'!$G$44,-1000)</f>
        <v>-1000</v>
      </c>
      <c r="L213" s="9">
        <f t="shared" si="54"/>
        <v>0</v>
      </c>
      <c r="S213" s="9">
        <f t="shared" si="61"/>
        <v>311</v>
      </c>
      <c r="T213" s="9">
        <f>IF(S213&lt;Q8,-1000,IF(S213&lt;=Q10,O10*S213+P10,IF(S213&lt;=Q11,O11*S213+P11,IF(S213&lt;=Q12,O12*S213+P12,8000))))</f>
        <v>5803.593543323999</v>
      </c>
      <c r="U213" s="9">
        <f>IF(S213&lt;Q13,-1000,IF(S213&lt;=Q15,O15*S213+P15,IF(S213&lt;=Q16,O16*S213+P16,IF(S213&lt;=Q17,O17*S213+P17,8000))))</f>
        <v>-1000</v>
      </c>
      <c r="V213" s="9">
        <f>'Perfos Décollage'!F2</f>
        <v>500</v>
      </c>
      <c r="W213" s="9">
        <f t="shared" si="55"/>
        <v>0</v>
      </c>
      <c r="X213" s="9">
        <f t="shared" si="50"/>
        <v>-4000</v>
      </c>
      <c r="Y213" s="9">
        <f t="shared" si="56"/>
        <v>0</v>
      </c>
      <c r="Z213" s="9">
        <f t="shared" si="51"/>
        <v>-4000</v>
      </c>
      <c r="AB213" s="9">
        <f t="shared" si="62"/>
        <v>311</v>
      </c>
      <c r="AC213" s="9"/>
      <c r="AD213" s="9">
        <v>-1000</v>
      </c>
      <c r="AE213" s="9">
        <f>'Perfos Atterissage'!F2</f>
        <v>500</v>
      </c>
      <c r="AF213" s="9">
        <f t="shared" si="63"/>
        <v>0</v>
      </c>
      <c r="AG213" s="9">
        <f t="shared" si="52"/>
        <v>-4000</v>
      </c>
      <c r="AH213" s="9">
        <f t="shared" si="64"/>
        <v>0</v>
      </c>
      <c r="AI213" s="9">
        <f t="shared" si="53"/>
        <v>-4000</v>
      </c>
    </row>
    <row r="214" spans="1:35" ht="15">
      <c r="A214" s="8">
        <f t="shared" si="57"/>
        <v>0.9223999999999953</v>
      </c>
      <c r="B214" s="9">
        <f>'Masse et Centrage'!$G$44</f>
        <v>932</v>
      </c>
      <c r="D214" s="8">
        <f t="shared" si="58"/>
        <v>0.9223999999999953</v>
      </c>
      <c r="E214" s="9">
        <f t="shared" si="49"/>
        <v>947.2399999999923</v>
      </c>
      <c r="G214" s="8">
        <f t="shared" si="59"/>
        <v>0.9223999999999953</v>
      </c>
      <c r="H214" s="9">
        <v>-1000</v>
      </c>
      <c r="J214" s="8">
        <f t="shared" si="60"/>
        <v>0.9224</v>
      </c>
      <c r="K214" s="9">
        <f>IF(J214=N2,'Masse et Centrage'!$G$44,-1000)</f>
        <v>-1000</v>
      </c>
      <c r="L214" s="9">
        <f t="shared" si="54"/>
        <v>0</v>
      </c>
      <c r="S214" s="9">
        <f t="shared" si="61"/>
        <v>312</v>
      </c>
      <c r="T214" s="9">
        <f>IF(S214&lt;Q8,-1000,IF(S214&lt;=Q10,O10*S214+P10,IF(S214&lt;=Q11,O11*S214+P11,IF(S214&lt;=Q12,O12*S214+P12,8000))))</f>
        <v>5840.347569355999</v>
      </c>
      <c r="U214" s="9">
        <f>IF(S214&lt;Q13,-1000,IF(S214&lt;=Q15,O15*S214+P15,IF(S214&lt;=Q16,O16*S214+P16,IF(S214&lt;=Q17,O17*S214+P17,8000))))</f>
        <v>-1000</v>
      </c>
      <c r="V214" s="9">
        <f>'Perfos Décollage'!F2</f>
        <v>500</v>
      </c>
      <c r="W214" s="9">
        <f t="shared" si="55"/>
        <v>0</v>
      </c>
      <c r="X214" s="9">
        <f t="shared" si="50"/>
        <v>-4000</v>
      </c>
      <c r="Y214" s="9">
        <f t="shared" si="56"/>
        <v>0</v>
      </c>
      <c r="Z214" s="9">
        <f t="shared" si="51"/>
        <v>-4000</v>
      </c>
      <c r="AB214" s="9">
        <f t="shared" si="62"/>
        <v>312</v>
      </c>
      <c r="AC214" s="9"/>
      <c r="AD214" s="9">
        <v>-1000</v>
      </c>
      <c r="AE214" s="9">
        <f>'Perfos Atterissage'!F2</f>
        <v>500</v>
      </c>
      <c r="AF214" s="9">
        <f t="shared" si="63"/>
        <v>0</v>
      </c>
      <c r="AG214" s="9">
        <f t="shared" si="52"/>
        <v>-4000</v>
      </c>
      <c r="AH214" s="9">
        <f t="shared" si="64"/>
        <v>0</v>
      </c>
      <c r="AI214" s="9">
        <f t="shared" si="53"/>
        <v>-4000</v>
      </c>
    </row>
    <row r="215" spans="1:35" ht="15">
      <c r="A215" s="8">
        <f t="shared" si="57"/>
        <v>0.9225999999999953</v>
      </c>
      <c r="B215" s="9">
        <f>'Masse et Centrage'!$G$44</f>
        <v>932</v>
      </c>
      <c r="D215" s="8">
        <f t="shared" si="58"/>
        <v>0.9225999999999953</v>
      </c>
      <c r="E215" s="9">
        <f t="shared" si="49"/>
        <v>947.5724999999923</v>
      </c>
      <c r="G215" s="8">
        <f t="shared" si="59"/>
        <v>0.9225999999999953</v>
      </c>
      <c r="H215" s="9">
        <v>-1000</v>
      </c>
      <c r="J215" s="8">
        <f t="shared" si="60"/>
        <v>0.9226</v>
      </c>
      <c r="K215" s="9">
        <f>IF(J215=N2,'Masse et Centrage'!$G$44,-1000)</f>
        <v>-1000</v>
      </c>
      <c r="L215" s="9">
        <f t="shared" si="54"/>
        <v>0</v>
      </c>
      <c r="S215" s="9">
        <f t="shared" si="61"/>
        <v>313</v>
      </c>
      <c r="T215" s="9">
        <f>IF(S215&lt;Q8,-1000,IF(S215&lt;=Q10,O10*S215+P10,IF(S215&lt;=Q11,O11*S215+P11,IF(S215&lt;=Q12,O12*S215+P12,8000))))</f>
        <v>5877.101595388</v>
      </c>
      <c r="U215" s="9">
        <f>IF(S215&lt;Q13,-1000,IF(S215&lt;=Q15,O15*S215+P15,IF(S215&lt;=Q16,O16*S215+P16,IF(S215&lt;=Q17,O17*S215+P17,8000))))</f>
        <v>-1000</v>
      </c>
      <c r="V215" s="9">
        <f>'Perfos Décollage'!F2</f>
        <v>500</v>
      </c>
      <c r="W215" s="9">
        <f t="shared" si="55"/>
        <v>0</v>
      </c>
      <c r="X215" s="9">
        <f t="shared" si="50"/>
        <v>-4000</v>
      </c>
      <c r="Y215" s="9">
        <f t="shared" si="56"/>
        <v>0</v>
      </c>
      <c r="Z215" s="9">
        <f t="shared" si="51"/>
        <v>-4000</v>
      </c>
      <c r="AB215" s="9">
        <f t="shared" si="62"/>
        <v>313</v>
      </c>
      <c r="AC215" s="9"/>
      <c r="AD215" s="9">
        <v>-1000</v>
      </c>
      <c r="AE215" s="9">
        <f>'Perfos Atterissage'!F2</f>
        <v>500</v>
      </c>
      <c r="AF215" s="9">
        <f t="shared" si="63"/>
        <v>0</v>
      </c>
      <c r="AG215" s="9">
        <f t="shared" si="52"/>
        <v>-4000</v>
      </c>
      <c r="AH215" s="9">
        <f t="shared" si="64"/>
        <v>0</v>
      </c>
      <c r="AI215" s="9">
        <f t="shared" si="53"/>
        <v>-4000</v>
      </c>
    </row>
    <row r="216" spans="1:35" ht="15">
      <c r="A216" s="8">
        <f t="shared" si="57"/>
        <v>0.9227999999999953</v>
      </c>
      <c r="B216" s="9">
        <f>'Masse et Centrage'!$G$44</f>
        <v>932</v>
      </c>
      <c r="D216" s="8">
        <f t="shared" si="58"/>
        <v>0.9227999999999953</v>
      </c>
      <c r="E216" s="9">
        <f t="shared" si="49"/>
        <v>947.9049999999922</v>
      </c>
      <c r="G216" s="8">
        <f t="shared" si="59"/>
        <v>0.9227999999999953</v>
      </c>
      <c r="H216" s="9">
        <v>-1000</v>
      </c>
      <c r="J216" s="8">
        <f t="shared" si="60"/>
        <v>0.9228</v>
      </c>
      <c r="K216" s="9">
        <f>IF(J216=N2,'Masse et Centrage'!$G$44,-1000)</f>
        <v>-1000</v>
      </c>
      <c r="L216" s="9">
        <f t="shared" si="54"/>
        <v>0</v>
      </c>
      <c r="S216" s="9">
        <f t="shared" si="61"/>
        <v>314</v>
      </c>
      <c r="T216" s="9">
        <f>IF(S216&lt;Q8,-1000,IF(S216&lt;=Q10,O10*S216+P10,IF(S216&lt;=Q11,O11*S216+P11,IF(S216&lt;=Q12,O12*S216+P12,8000))))</f>
        <v>5913.85562142</v>
      </c>
      <c r="U216" s="9">
        <f>IF(S216&lt;Q13,-1000,IF(S216&lt;=Q15,O15*S216+P15,IF(S216&lt;=Q16,O16*S216+P16,IF(S216&lt;=Q17,O17*S216+P17,8000))))</f>
        <v>-1000</v>
      </c>
      <c r="V216" s="9">
        <f>'Perfos Décollage'!F2</f>
        <v>500</v>
      </c>
      <c r="W216" s="9">
        <f t="shared" si="55"/>
        <v>0</v>
      </c>
      <c r="X216" s="9">
        <f t="shared" si="50"/>
        <v>-4000</v>
      </c>
      <c r="Y216" s="9">
        <f t="shared" si="56"/>
        <v>0</v>
      </c>
      <c r="Z216" s="9">
        <f t="shared" si="51"/>
        <v>-4000</v>
      </c>
      <c r="AB216" s="9">
        <f t="shared" si="62"/>
        <v>314</v>
      </c>
      <c r="AC216" s="9"/>
      <c r="AD216" s="9">
        <v>-1000</v>
      </c>
      <c r="AE216" s="9">
        <f>'Perfos Atterissage'!F2</f>
        <v>500</v>
      </c>
      <c r="AF216" s="9">
        <f t="shared" si="63"/>
        <v>0</v>
      </c>
      <c r="AG216" s="9">
        <f t="shared" si="52"/>
        <v>-4000</v>
      </c>
      <c r="AH216" s="9">
        <f t="shared" si="64"/>
        <v>0</v>
      </c>
      <c r="AI216" s="9">
        <f t="shared" si="53"/>
        <v>-4000</v>
      </c>
    </row>
    <row r="217" spans="1:35" ht="15">
      <c r="A217" s="8">
        <f t="shared" si="57"/>
        <v>0.9229999999999953</v>
      </c>
      <c r="B217" s="9">
        <f>'Masse et Centrage'!$G$44</f>
        <v>932</v>
      </c>
      <c r="D217" s="8">
        <f t="shared" si="58"/>
        <v>0.9229999999999953</v>
      </c>
      <c r="E217" s="9">
        <f t="shared" si="49"/>
        <v>948.2374999999922</v>
      </c>
      <c r="G217" s="8">
        <f t="shared" si="59"/>
        <v>0.9229999999999953</v>
      </c>
      <c r="H217" s="9">
        <v>-1000</v>
      </c>
      <c r="J217" s="8">
        <f t="shared" si="60"/>
        <v>0.923</v>
      </c>
      <c r="K217" s="9">
        <f>IF(J217=N2,'Masse et Centrage'!$G$44,-1000)</f>
        <v>-1000</v>
      </c>
      <c r="L217" s="9">
        <f t="shared" si="54"/>
        <v>0</v>
      </c>
      <c r="S217" s="9">
        <f t="shared" si="61"/>
        <v>315</v>
      </c>
      <c r="T217" s="9">
        <f>IF(S217&lt;Q8,-1000,IF(S217&lt;=Q10,O10*S217+P10,IF(S217&lt;=Q11,O11*S217+P11,IF(S217&lt;=Q12,O12*S217+P12,8000))))</f>
        <v>5950.609647452</v>
      </c>
      <c r="U217" s="9">
        <f>IF(S217&lt;Q13,-1000,IF(S217&lt;=Q15,O15*S217+P15,IF(S217&lt;=Q16,O16*S217+P16,IF(S217&lt;=Q17,O17*S217+P17,8000))))</f>
        <v>-1000</v>
      </c>
      <c r="V217" s="9">
        <f>'Perfos Décollage'!F2</f>
        <v>500</v>
      </c>
      <c r="W217" s="9">
        <f t="shared" si="55"/>
        <v>0</v>
      </c>
      <c r="X217" s="9">
        <f t="shared" si="50"/>
        <v>-4000</v>
      </c>
      <c r="Y217" s="9">
        <f t="shared" si="56"/>
        <v>0</v>
      </c>
      <c r="Z217" s="9">
        <f t="shared" si="51"/>
        <v>-4000</v>
      </c>
      <c r="AB217" s="9">
        <f t="shared" si="62"/>
        <v>315</v>
      </c>
      <c r="AC217" s="9"/>
      <c r="AD217" s="9">
        <v>-1000</v>
      </c>
      <c r="AE217" s="9">
        <f>'Perfos Atterissage'!F2</f>
        <v>500</v>
      </c>
      <c r="AF217" s="9">
        <f t="shared" si="63"/>
        <v>0</v>
      </c>
      <c r="AG217" s="9">
        <f t="shared" si="52"/>
        <v>-4000</v>
      </c>
      <c r="AH217" s="9">
        <f t="shared" si="64"/>
        <v>0</v>
      </c>
      <c r="AI217" s="9">
        <f t="shared" si="53"/>
        <v>-4000</v>
      </c>
    </row>
    <row r="218" spans="1:35" ht="15">
      <c r="A218" s="8">
        <f t="shared" si="57"/>
        <v>0.9231999999999952</v>
      </c>
      <c r="B218" s="9">
        <f>'Masse et Centrage'!$G$44</f>
        <v>932</v>
      </c>
      <c r="D218" s="8">
        <f t="shared" si="58"/>
        <v>0.9231999999999952</v>
      </c>
      <c r="E218" s="9">
        <f t="shared" si="49"/>
        <v>948.5699999999922</v>
      </c>
      <c r="G218" s="8">
        <f t="shared" si="59"/>
        <v>0.9231999999999952</v>
      </c>
      <c r="H218" s="9">
        <v>-1000</v>
      </c>
      <c r="J218" s="8">
        <f t="shared" si="60"/>
        <v>0.9232</v>
      </c>
      <c r="K218" s="9">
        <f>IF(J218=N2,'Masse et Centrage'!$G$44,-1000)</f>
        <v>-1000</v>
      </c>
      <c r="L218" s="9">
        <f t="shared" si="54"/>
        <v>0</v>
      </c>
      <c r="S218" s="9">
        <f t="shared" si="61"/>
        <v>316</v>
      </c>
      <c r="T218" s="9">
        <f>IF(S218&lt;Q8,-1000,IF(S218&lt;=Q10,O10*S218+P10,IF(S218&lt;=Q11,O11*S218+P11,IF(S218&lt;=Q12,O12*S218+P12,8000))))</f>
        <v>5987.363673484</v>
      </c>
      <c r="U218" s="9">
        <f>IF(S218&lt;Q13,-1000,IF(S218&lt;=Q15,O15*S218+P15,IF(S218&lt;=Q16,O16*S218+P16,IF(S218&lt;=Q17,O17*S218+P17,8000))))</f>
        <v>-1000</v>
      </c>
      <c r="V218" s="9">
        <f>'Perfos Décollage'!F2</f>
        <v>500</v>
      </c>
      <c r="W218" s="9">
        <f t="shared" si="55"/>
        <v>0</v>
      </c>
      <c r="X218" s="9">
        <f t="shared" si="50"/>
        <v>-4000</v>
      </c>
      <c r="Y218" s="9">
        <f t="shared" si="56"/>
        <v>0</v>
      </c>
      <c r="Z218" s="9">
        <f t="shared" si="51"/>
        <v>-4000</v>
      </c>
      <c r="AB218" s="9">
        <f t="shared" si="62"/>
        <v>316</v>
      </c>
      <c r="AC218" s="9"/>
      <c r="AD218" s="9">
        <v>-1000</v>
      </c>
      <c r="AE218" s="9">
        <f>'Perfos Atterissage'!F2</f>
        <v>500</v>
      </c>
      <c r="AF218" s="9">
        <f t="shared" si="63"/>
        <v>0</v>
      </c>
      <c r="AG218" s="9">
        <f t="shared" si="52"/>
        <v>-4000</v>
      </c>
      <c r="AH218" s="9">
        <f t="shared" si="64"/>
        <v>0</v>
      </c>
      <c r="AI218" s="9">
        <f t="shared" si="53"/>
        <v>-4000</v>
      </c>
    </row>
    <row r="219" spans="1:35" ht="15">
      <c r="A219" s="8">
        <f t="shared" si="57"/>
        <v>0.9233999999999952</v>
      </c>
      <c r="B219" s="9">
        <f>'Masse et Centrage'!$G$44</f>
        <v>932</v>
      </c>
      <c r="D219" s="8">
        <f t="shared" si="58"/>
        <v>0.9233999999999952</v>
      </c>
      <c r="E219" s="9">
        <f t="shared" si="49"/>
        <v>948.902499999992</v>
      </c>
      <c r="G219" s="8">
        <f t="shared" si="59"/>
        <v>0.9233999999999952</v>
      </c>
      <c r="H219" s="9">
        <v>-1000</v>
      </c>
      <c r="J219" s="8">
        <f t="shared" si="60"/>
        <v>0.9234</v>
      </c>
      <c r="K219" s="9">
        <f>IF(J219=N2,'Masse et Centrage'!$G$44,-1000)</f>
        <v>-1000</v>
      </c>
      <c r="L219" s="9">
        <f t="shared" si="54"/>
        <v>0</v>
      </c>
      <c r="S219" s="9">
        <f t="shared" si="61"/>
        <v>317</v>
      </c>
      <c r="T219" s="9">
        <f>IF(S219&lt;Q8,-1000,IF(S219&lt;=Q10,O10*S219+P10,IF(S219&lt;=Q11,O11*S219+P11,IF(S219&lt;=Q12,O12*S219+P12,8000))))</f>
        <v>6024.117699516</v>
      </c>
      <c r="U219" s="9">
        <f>IF(S219&lt;Q13,-1000,IF(S219&lt;=Q15,O15*S219+P15,IF(S219&lt;=Q16,O16*S219+P16,IF(S219&lt;=Q17,O17*S219+P17,8000))))</f>
        <v>-1000</v>
      </c>
      <c r="V219" s="9">
        <f>'Perfos Décollage'!F2</f>
        <v>500</v>
      </c>
      <c r="W219" s="9">
        <f t="shared" si="55"/>
        <v>0</v>
      </c>
      <c r="X219" s="9">
        <f t="shared" si="50"/>
        <v>-4000</v>
      </c>
      <c r="Y219" s="9">
        <f t="shared" si="56"/>
        <v>0</v>
      </c>
      <c r="Z219" s="9">
        <f t="shared" si="51"/>
        <v>-4000</v>
      </c>
      <c r="AB219" s="9">
        <f t="shared" si="62"/>
        <v>317</v>
      </c>
      <c r="AC219" s="9"/>
      <c r="AD219" s="9">
        <v>-1000</v>
      </c>
      <c r="AE219" s="9">
        <f>'Perfos Atterissage'!F2</f>
        <v>500</v>
      </c>
      <c r="AF219" s="9">
        <f t="shared" si="63"/>
        <v>0</v>
      </c>
      <c r="AG219" s="9">
        <f t="shared" si="52"/>
        <v>-4000</v>
      </c>
      <c r="AH219" s="9">
        <f t="shared" si="64"/>
        <v>0</v>
      </c>
      <c r="AI219" s="9">
        <f t="shared" si="53"/>
        <v>-4000</v>
      </c>
    </row>
    <row r="220" spans="1:35" ht="15">
      <c r="A220" s="8">
        <f t="shared" si="57"/>
        <v>0.9235999999999952</v>
      </c>
      <c r="B220" s="9">
        <f>'Masse et Centrage'!$G$44</f>
        <v>932</v>
      </c>
      <c r="D220" s="8">
        <f t="shared" si="58"/>
        <v>0.9235999999999952</v>
      </c>
      <c r="E220" s="9">
        <f t="shared" si="49"/>
        <v>949.2349999999919</v>
      </c>
      <c r="G220" s="8">
        <f t="shared" si="59"/>
        <v>0.9235999999999952</v>
      </c>
      <c r="H220" s="9">
        <v>-1000</v>
      </c>
      <c r="J220" s="8">
        <f t="shared" si="60"/>
        <v>0.9236</v>
      </c>
      <c r="K220" s="9">
        <f>IF(J220=N2,'Masse et Centrage'!$G$44,-1000)</f>
        <v>-1000</v>
      </c>
      <c r="L220" s="9">
        <f t="shared" si="54"/>
        <v>0</v>
      </c>
      <c r="S220" s="9">
        <f t="shared" si="61"/>
        <v>318</v>
      </c>
      <c r="T220" s="9">
        <f>IF(S220&lt;Q8,-1000,IF(S220&lt;=Q10,O10*S220+P10,IF(S220&lt;=Q11,O11*S220+P11,IF(S220&lt;=Q12,O12*S220+P12,8000))))</f>
        <v>6060.8717255480005</v>
      </c>
      <c r="U220" s="9">
        <f>IF(S220&lt;Q13,-1000,IF(S220&lt;=Q15,O15*S220+P15,IF(S220&lt;=Q16,O16*S220+P16,IF(S220&lt;=Q17,O17*S220+P17,8000))))</f>
        <v>-1000</v>
      </c>
      <c r="V220" s="9">
        <f>'Perfos Décollage'!F2</f>
        <v>500</v>
      </c>
      <c r="W220" s="9">
        <f t="shared" si="55"/>
        <v>0</v>
      </c>
      <c r="X220" s="9">
        <f t="shared" si="50"/>
        <v>-4000</v>
      </c>
      <c r="Y220" s="9">
        <f t="shared" si="56"/>
        <v>0</v>
      </c>
      <c r="Z220" s="9">
        <f t="shared" si="51"/>
        <v>-4000</v>
      </c>
      <c r="AB220" s="9">
        <f t="shared" si="62"/>
        <v>318</v>
      </c>
      <c r="AC220" s="9"/>
      <c r="AD220" s="9">
        <v>-1000</v>
      </c>
      <c r="AE220" s="9">
        <f>'Perfos Atterissage'!F2</f>
        <v>500</v>
      </c>
      <c r="AF220" s="9">
        <f t="shared" si="63"/>
        <v>0</v>
      </c>
      <c r="AG220" s="9">
        <f t="shared" si="52"/>
        <v>-4000</v>
      </c>
      <c r="AH220" s="9">
        <f t="shared" si="64"/>
        <v>0</v>
      </c>
      <c r="AI220" s="9">
        <f t="shared" si="53"/>
        <v>-4000</v>
      </c>
    </row>
    <row r="221" spans="1:35" ht="15">
      <c r="A221" s="8">
        <f t="shared" si="57"/>
        <v>0.9237999999999952</v>
      </c>
      <c r="B221" s="9">
        <f>'Masse et Centrage'!$G$44</f>
        <v>932</v>
      </c>
      <c r="D221" s="8">
        <f t="shared" si="58"/>
        <v>0.9237999999999952</v>
      </c>
      <c r="E221" s="9">
        <f t="shared" si="49"/>
        <v>949.5674999999919</v>
      </c>
      <c r="G221" s="8">
        <f t="shared" si="59"/>
        <v>0.9237999999999952</v>
      </c>
      <c r="H221" s="9">
        <v>-1000</v>
      </c>
      <c r="J221" s="8">
        <f t="shared" si="60"/>
        <v>0.9238</v>
      </c>
      <c r="K221" s="9">
        <f>IF(J221=N2,'Masse et Centrage'!$G$44,-1000)</f>
        <v>-1000</v>
      </c>
      <c r="L221" s="9">
        <f t="shared" si="54"/>
        <v>0</v>
      </c>
      <c r="S221" s="9">
        <f t="shared" si="61"/>
        <v>319</v>
      </c>
      <c r="T221" s="9">
        <f>IF(S221&lt;Q8,-1000,IF(S221&lt;=Q10,O10*S221+P10,IF(S221&lt;=Q11,O11*S221+P11,IF(S221&lt;=Q12,O12*S221+P12,8000))))</f>
        <v>6097.625751580001</v>
      </c>
      <c r="U221" s="9">
        <f>IF(S221&lt;Q13,-1000,IF(S221&lt;=Q15,O15*S221+P15,IF(S221&lt;=Q16,O16*S221+P16,IF(S221&lt;=Q17,O17*S221+P17,8000))))</f>
        <v>-1000</v>
      </c>
      <c r="V221" s="9">
        <f>'Perfos Décollage'!F2</f>
        <v>500</v>
      </c>
      <c r="W221" s="9">
        <f t="shared" si="55"/>
        <v>0</v>
      </c>
      <c r="X221" s="9">
        <f t="shared" si="50"/>
        <v>-4000</v>
      </c>
      <c r="Y221" s="9">
        <f t="shared" si="56"/>
        <v>0</v>
      </c>
      <c r="Z221" s="9">
        <f t="shared" si="51"/>
        <v>-4000</v>
      </c>
      <c r="AB221" s="9">
        <f t="shared" si="62"/>
        <v>319</v>
      </c>
      <c r="AC221" s="9"/>
      <c r="AD221" s="9">
        <v>-1000</v>
      </c>
      <c r="AE221" s="9">
        <f>'Perfos Atterissage'!F2</f>
        <v>500</v>
      </c>
      <c r="AF221" s="9">
        <f t="shared" si="63"/>
        <v>0</v>
      </c>
      <c r="AG221" s="9">
        <f t="shared" si="52"/>
        <v>-4000</v>
      </c>
      <c r="AH221" s="9">
        <f t="shared" si="64"/>
        <v>0</v>
      </c>
      <c r="AI221" s="9">
        <f t="shared" si="53"/>
        <v>-4000</v>
      </c>
    </row>
    <row r="222" spans="1:35" ht="15">
      <c r="A222" s="8">
        <f t="shared" si="57"/>
        <v>0.9239999999999952</v>
      </c>
      <c r="B222" s="9">
        <f>'Masse et Centrage'!$G$44</f>
        <v>932</v>
      </c>
      <c r="D222" s="8">
        <f t="shared" si="58"/>
        <v>0.9239999999999952</v>
      </c>
      <c r="E222" s="9">
        <f t="shared" si="49"/>
        <v>949.8999999999919</v>
      </c>
      <c r="G222" s="8">
        <f t="shared" si="59"/>
        <v>0.9239999999999952</v>
      </c>
      <c r="H222" s="9">
        <v>-1000</v>
      </c>
      <c r="J222" s="8">
        <f t="shared" si="60"/>
        <v>0.924</v>
      </c>
      <c r="K222" s="9">
        <f>IF(J222=N2,'Masse et Centrage'!$G$44,-1000)</f>
        <v>-1000</v>
      </c>
      <c r="L222" s="9">
        <f t="shared" si="54"/>
        <v>0</v>
      </c>
      <c r="S222" s="9">
        <f t="shared" si="61"/>
        <v>320</v>
      </c>
      <c r="T222" s="9">
        <f>IF(S222&lt;Q8,-1000,IF(S222&lt;=Q10,O10*S222+P10,IF(S222&lt;=Q11,O11*S222+P11,IF(S222&lt;=Q12,O12*S222+P12,8000))))</f>
        <v>6134.379777612001</v>
      </c>
      <c r="U222" s="9">
        <f>IF(S222&lt;Q13,-1000,IF(S222&lt;=Q15,O15*S222+P15,IF(S222&lt;=Q16,O16*S222+P16,IF(S222&lt;=Q17,O17*S222+P17,8000))))</f>
        <v>-1000</v>
      </c>
      <c r="V222" s="9">
        <f>'Perfos Décollage'!F2</f>
        <v>500</v>
      </c>
      <c r="W222" s="9">
        <f t="shared" si="55"/>
        <v>0</v>
      </c>
      <c r="X222" s="9">
        <f t="shared" si="50"/>
        <v>-4000</v>
      </c>
      <c r="Y222" s="9">
        <f t="shared" si="56"/>
        <v>0</v>
      </c>
      <c r="Z222" s="9">
        <f t="shared" si="51"/>
        <v>-4000</v>
      </c>
      <c r="AB222" s="9">
        <f t="shared" si="62"/>
        <v>320</v>
      </c>
      <c r="AC222" s="9"/>
      <c r="AD222" s="9">
        <v>-1000</v>
      </c>
      <c r="AE222" s="9">
        <f>'Perfos Atterissage'!F2</f>
        <v>500</v>
      </c>
      <c r="AF222" s="9">
        <f t="shared" si="63"/>
        <v>0</v>
      </c>
      <c r="AG222" s="9">
        <f t="shared" si="52"/>
        <v>-4000</v>
      </c>
      <c r="AH222" s="9">
        <f t="shared" si="64"/>
        <v>0</v>
      </c>
      <c r="AI222" s="9">
        <f t="shared" si="53"/>
        <v>-4000</v>
      </c>
    </row>
    <row r="223" spans="1:35" ht="15">
      <c r="A223" s="8">
        <f t="shared" si="57"/>
        <v>0.9241999999999951</v>
      </c>
      <c r="B223" s="9">
        <f>'Masse et Centrage'!$G$44</f>
        <v>932</v>
      </c>
      <c r="D223" s="8">
        <f t="shared" si="58"/>
        <v>0.9241999999999951</v>
      </c>
      <c r="E223" s="9">
        <f t="shared" si="49"/>
        <v>950.2324999999919</v>
      </c>
      <c r="G223" s="8">
        <f t="shared" si="59"/>
        <v>0.9241999999999951</v>
      </c>
      <c r="H223" s="9">
        <v>-1000</v>
      </c>
      <c r="J223" s="8">
        <f t="shared" si="60"/>
        <v>0.9242</v>
      </c>
      <c r="K223" s="9">
        <f>IF(J223=N2,'Masse et Centrage'!$G$44,-1000)</f>
        <v>-1000</v>
      </c>
      <c r="L223" s="9">
        <f t="shared" si="54"/>
        <v>0</v>
      </c>
      <c r="S223" s="9">
        <f t="shared" si="61"/>
        <v>321</v>
      </c>
      <c r="T223" s="9">
        <f>IF(S223&lt;Q8,-1000,IF(S223&lt;=Q10,O10*S223+P10,IF(S223&lt;=Q11,O11*S223+P11,IF(S223&lt;=Q12,O12*S223+P12,8000))))</f>
        <v>6171.133803643999</v>
      </c>
      <c r="U223" s="9">
        <f>IF(S223&lt;Q13,-1000,IF(S223&lt;=Q15,O15*S223+P15,IF(S223&lt;=Q16,O16*S223+P16,IF(S223&lt;=Q17,O17*S223+P17,8000))))</f>
        <v>-1000</v>
      </c>
      <c r="V223" s="9">
        <f>'Perfos Décollage'!F2</f>
        <v>500</v>
      </c>
      <c r="W223" s="9">
        <f t="shared" si="55"/>
        <v>0</v>
      </c>
      <c r="X223" s="9">
        <f t="shared" si="50"/>
        <v>-4000</v>
      </c>
      <c r="Y223" s="9">
        <f t="shared" si="56"/>
        <v>0</v>
      </c>
      <c r="Z223" s="9">
        <f t="shared" si="51"/>
        <v>-4000</v>
      </c>
      <c r="AB223" s="9">
        <f t="shared" si="62"/>
        <v>321</v>
      </c>
      <c r="AC223" s="9"/>
      <c r="AD223" s="9">
        <v>-1000</v>
      </c>
      <c r="AE223" s="9">
        <f>'Perfos Atterissage'!F2</f>
        <v>500</v>
      </c>
      <c r="AF223" s="9">
        <f t="shared" si="63"/>
        <v>0</v>
      </c>
      <c r="AG223" s="9">
        <f t="shared" si="52"/>
        <v>-4000</v>
      </c>
      <c r="AH223" s="9">
        <f t="shared" si="64"/>
        <v>0</v>
      </c>
      <c r="AI223" s="9">
        <f t="shared" si="53"/>
        <v>-4000</v>
      </c>
    </row>
    <row r="224" spans="1:35" ht="15">
      <c r="A224" s="8">
        <f t="shared" si="57"/>
        <v>0.9243999999999951</v>
      </c>
      <c r="B224" s="9">
        <f>'Masse et Centrage'!$G$44</f>
        <v>932</v>
      </c>
      <c r="D224" s="8">
        <f t="shared" si="58"/>
        <v>0.9243999999999951</v>
      </c>
      <c r="E224" s="9">
        <f t="shared" si="49"/>
        <v>950.5649999999919</v>
      </c>
      <c r="G224" s="8">
        <f t="shared" si="59"/>
        <v>0.9243999999999951</v>
      </c>
      <c r="H224" s="9">
        <v>-1000</v>
      </c>
      <c r="J224" s="8">
        <f t="shared" si="60"/>
        <v>0.9244</v>
      </c>
      <c r="K224" s="9">
        <f>IF(J224=N2,'Masse et Centrage'!$G$44,-1000)</f>
        <v>-1000</v>
      </c>
      <c r="L224" s="9">
        <f t="shared" si="54"/>
        <v>0</v>
      </c>
      <c r="S224" s="9">
        <f t="shared" si="61"/>
        <v>322</v>
      </c>
      <c r="T224" s="9">
        <f>IF(S224&lt;Q8,-1000,IF(S224&lt;=Q10,O10*S224+P10,IF(S224&lt;=Q11,O11*S224+P11,IF(S224&lt;=Q12,O12*S224+P12,8000))))</f>
        <v>6207.8878296759995</v>
      </c>
      <c r="U224" s="9">
        <f>IF(S224&lt;Q13,-1000,IF(S224&lt;=Q15,O15*S224+P15,IF(S224&lt;=Q16,O16*S224+P16,IF(S224&lt;=Q17,O17*S224+P17,8000))))</f>
        <v>-1000</v>
      </c>
      <c r="V224" s="9">
        <f>'Perfos Décollage'!F2</f>
        <v>500</v>
      </c>
      <c r="W224" s="9">
        <f t="shared" si="55"/>
        <v>0</v>
      </c>
      <c r="X224" s="9">
        <f t="shared" si="50"/>
        <v>-4000</v>
      </c>
      <c r="Y224" s="9">
        <f t="shared" si="56"/>
        <v>0</v>
      </c>
      <c r="Z224" s="9">
        <f t="shared" si="51"/>
        <v>-4000</v>
      </c>
      <c r="AB224" s="9">
        <f t="shared" si="62"/>
        <v>322</v>
      </c>
      <c r="AC224" s="9"/>
      <c r="AD224" s="9">
        <v>-1000</v>
      </c>
      <c r="AE224" s="9">
        <f>'Perfos Atterissage'!F2</f>
        <v>500</v>
      </c>
      <c r="AF224" s="9">
        <f t="shared" si="63"/>
        <v>0</v>
      </c>
      <c r="AG224" s="9">
        <f t="shared" si="52"/>
        <v>-4000</v>
      </c>
      <c r="AH224" s="9">
        <f t="shared" si="64"/>
        <v>0</v>
      </c>
      <c r="AI224" s="9">
        <f t="shared" si="53"/>
        <v>-4000</v>
      </c>
    </row>
    <row r="225" spans="1:35" ht="15">
      <c r="A225" s="8">
        <f t="shared" si="57"/>
        <v>0.9245999999999951</v>
      </c>
      <c r="B225" s="9">
        <f>'Masse et Centrage'!$G$44</f>
        <v>932</v>
      </c>
      <c r="D225" s="8">
        <f t="shared" si="58"/>
        <v>0.9245999999999951</v>
      </c>
      <c r="E225" s="9">
        <f t="shared" si="49"/>
        <v>950.8974999999919</v>
      </c>
      <c r="G225" s="8">
        <f t="shared" si="59"/>
        <v>0.9245999999999951</v>
      </c>
      <c r="H225" s="9">
        <v>-1000</v>
      </c>
      <c r="J225" s="8">
        <f t="shared" si="60"/>
        <v>0.9246</v>
      </c>
      <c r="K225" s="9">
        <f>IF(J225=N2,'Masse et Centrage'!$G$44,-1000)</f>
        <v>-1000</v>
      </c>
      <c r="L225" s="9">
        <f t="shared" si="54"/>
        <v>0</v>
      </c>
      <c r="S225" s="9">
        <f t="shared" si="61"/>
        <v>323</v>
      </c>
      <c r="T225" s="9">
        <f>IF(S225&lt;Q8,-1000,IF(S225&lt;=Q10,O10*S225+P10,IF(S225&lt;=Q11,O11*S225+P11,IF(S225&lt;=Q12,O12*S225+P12,8000))))</f>
        <v>6244.641855708</v>
      </c>
      <c r="U225" s="9">
        <f>IF(S225&lt;Q13,-1000,IF(S225&lt;=Q15,O15*S225+P15,IF(S225&lt;=Q16,O16*S225+P16,IF(S225&lt;=Q17,O17*S225+P17,8000))))</f>
        <v>-1000</v>
      </c>
      <c r="V225" s="9">
        <f>'Perfos Décollage'!F2</f>
        <v>500</v>
      </c>
      <c r="W225" s="9">
        <f t="shared" si="55"/>
        <v>0</v>
      </c>
      <c r="X225" s="9">
        <f t="shared" si="50"/>
        <v>-4000</v>
      </c>
      <c r="Y225" s="9">
        <f t="shared" si="56"/>
        <v>0</v>
      </c>
      <c r="Z225" s="9">
        <f t="shared" si="51"/>
        <v>-4000</v>
      </c>
      <c r="AB225" s="9">
        <f t="shared" si="62"/>
        <v>323</v>
      </c>
      <c r="AC225" s="9"/>
      <c r="AD225" s="9">
        <v>-1000</v>
      </c>
      <c r="AE225" s="9">
        <f>'Perfos Atterissage'!F2</f>
        <v>500</v>
      </c>
      <c r="AF225" s="9">
        <f t="shared" si="63"/>
        <v>0</v>
      </c>
      <c r="AG225" s="9">
        <f t="shared" si="52"/>
        <v>-4000</v>
      </c>
      <c r="AH225" s="9">
        <f t="shared" si="64"/>
        <v>0</v>
      </c>
      <c r="AI225" s="9">
        <f t="shared" si="53"/>
        <v>-4000</v>
      </c>
    </row>
    <row r="226" spans="1:35" ht="15">
      <c r="A226" s="8">
        <f t="shared" si="57"/>
        <v>0.9247999999999951</v>
      </c>
      <c r="B226" s="9">
        <f>'Masse et Centrage'!$G$44</f>
        <v>932</v>
      </c>
      <c r="D226" s="8">
        <f t="shared" si="58"/>
        <v>0.9247999999999951</v>
      </c>
      <c r="E226" s="9">
        <f t="shared" si="49"/>
        <v>951.2299999999918</v>
      </c>
      <c r="G226" s="8">
        <f t="shared" si="59"/>
        <v>0.9247999999999951</v>
      </c>
      <c r="H226" s="9">
        <v>-1000</v>
      </c>
      <c r="J226" s="8">
        <f t="shared" si="60"/>
        <v>0.9248</v>
      </c>
      <c r="K226" s="9">
        <f>IF(J226=N2,'Masse et Centrage'!$G$44,-1000)</f>
        <v>-1000</v>
      </c>
      <c r="L226" s="9">
        <f t="shared" si="54"/>
        <v>0</v>
      </c>
      <c r="S226" s="9">
        <f t="shared" si="61"/>
        <v>324</v>
      </c>
      <c r="T226" s="9">
        <f>IF(S226&lt;Q8,-1000,IF(S226&lt;=Q10,O10*S226+P10,IF(S226&lt;=Q11,O11*S226+P11,IF(S226&lt;=Q12,O12*S226+P12,8000))))</f>
        <v>6281.39588174</v>
      </c>
      <c r="U226" s="9">
        <f>IF(S226&lt;Q13,-1000,IF(S226&lt;=Q15,O15*S226+P15,IF(S226&lt;=Q16,O16*S226+P16,IF(S226&lt;=Q17,O17*S226+P17,8000))))</f>
        <v>-1000</v>
      </c>
      <c r="V226" s="9">
        <f>'Perfos Décollage'!F2</f>
        <v>500</v>
      </c>
      <c r="W226" s="9">
        <f t="shared" si="55"/>
        <v>0</v>
      </c>
      <c r="X226" s="9">
        <f t="shared" si="50"/>
        <v>-4000</v>
      </c>
      <c r="Y226" s="9">
        <f t="shared" si="56"/>
        <v>0</v>
      </c>
      <c r="Z226" s="9">
        <f t="shared" si="51"/>
        <v>-4000</v>
      </c>
      <c r="AB226" s="9">
        <f t="shared" si="62"/>
        <v>324</v>
      </c>
      <c r="AC226" s="9"/>
      <c r="AD226" s="9">
        <v>-1000</v>
      </c>
      <c r="AE226" s="9">
        <f>'Perfos Atterissage'!F2</f>
        <v>500</v>
      </c>
      <c r="AF226" s="9">
        <f t="shared" si="63"/>
        <v>0</v>
      </c>
      <c r="AG226" s="9">
        <f t="shared" si="52"/>
        <v>-4000</v>
      </c>
      <c r="AH226" s="9">
        <f t="shared" si="64"/>
        <v>0</v>
      </c>
      <c r="AI226" s="9">
        <f t="shared" si="53"/>
        <v>-4000</v>
      </c>
    </row>
    <row r="227" spans="1:35" ht="15">
      <c r="A227" s="8">
        <f t="shared" si="57"/>
        <v>0.924999999999995</v>
      </c>
      <c r="B227" s="9">
        <f>'Masse et Centrage'!$G$44</f>
        <v>932</v>
      </c>
      <c r="D227" s="8">
        <f t="shared" si="58"/>
        <v>0.924999999999995</v>
      </c>
      <c r="E227" s="9">
        <f t="shared" si="49"/>
        <v>951.5624999999918</v>
      </c>
      <c r="G227" s="8">
        <f t="shared" si="59"/>
        <v>0.924999999999995</v>
      </c>
      <c r="H227" s="9">
        <v>-1000</v>
      </c>
      <c r="J227" s="8">
        <f t="shared" si="60"/>
        <v>0.925</v>
      </c>
      <c r="K227" s="9">
        <f>IF(J227=N2,'Masse et Centrage'!$G$44,-1000)</f>
        <v>-1000</v>
      </c>
      <c r="L227" s="9">
        <f t="shared" si="54"/>
        <v>0</v>
      </c>
      <c r="S227" s="9">
        <f t="shared" si="61"/>
        <v>325</v>
      </c>
      <c r="T227" s="9">
        <f>IF(S227&lt;Q8,-1000,IF(S227&lt;=Q10,O10*S227+P10,IF(S227&lt;=Q11,O11*S227+P11,IF(S227&lt;=Q12,O12*S227+P12,8000))))</f>
        <v>6318.149907772</v>
      </c>
      <c r="U227" s="9">
        <f>IF(S227&lt;Q13,-1000,IF(S227&lt;=Q15,O15*S227+P15,IF(S227&lt;=Q16,O16*S227+P16,IF(S227&lt;=Q17,O17*S227+P17,8000))))</f>
        <v>-1000</v>
      </c>
      <c r="V227" s="9">
        <f>'Perfos Décollage'!F2</f>
        <v>500</v>
      </c>
      <c r="W227" s="9">
        <f t="shared" si="55"/>
        <v>0</v>
      </c>
      <c r="X227" s="9">
        <f t="shared" si="50"/>
        <v>-4000</v>
      </c>
      <c r="Y227" s="9">
        <f t="shared" si="56"/>
        <v>0</v>
      </c>
      <c r="Z227" s="9">
        <f t="shared" si="51"/>
        <v>-4000</v>
      </c>
      <c r="AB227" s="9">
        <f t="shared" si="62"/>
        <v>325</v>
      </c>
      <c r="AC227" s="9"/>
      <c r="AD227" s="9">
        <v>-1000</v>
      </c>
      <c r="AE227" s="9">
        <f>'Perfos Atterissage'!F2</f>
        <v>500</v>
      </c>
      <c r="AF227" s="9">
        <f t="shared" si="63"/>
        <v>0</v>
      </c>
      <c r="AG227" s="9">
        <f t="shared" si="52"/>
        <v>-4000</v>
      </c>
      <c r="AH227" s="9">
        <f t="shared" si="64"/>
        <v>0</v>
      </c>
      <c r="AI227" s="9">
        <f t="shared" si="53"/>
        <v>-4000</v>
      </c>
    </row>
    <row r="228" spans="1:35" ht="15">
      <c r="A228" s="8">
        <f t="shared" si="57"/>
        <v>0.925199999999995</v>
      </c>
      <c r="B228" s="9">
        <f>'Masse et Centrage'!$G$44</f>
        <v>932</v>
      </c>
      <c r="D228" s="8">
        <f t="shared" si="58"/>
        <v>0.925199999999995</v>
      </c>
      <c r="E228" s="9">
        <f t="shared" si="49"/>
        <v>951.8949999999918</v>
      </c>
      <c r="G228" s="8">
        <f t="shared" si="59"/>
        <v>0.925199999999995</v>
      </c>
      <c r="H228" s="9">
        <v>-1000</v>
      </c>
      <c r="J228" s="8">
        <f t="shared" si="60"/>
        <v>0.9252</v>
      </c>
      <c r="K228" s="9">
        <f>IF(J228=N2,'Masse et Centrage'!$G$44,-1000)</f>
        <v>-1000</v>
      </c>
      <c r="L228" s="9">
        <f t="shared" si="54"/>
        <v>0</v>
      </c>
      <c r="S228" s="9">
        <f t="shared" si="61"/>
        <v>326</v>
      </c>
      <c r="T228" s="9">
        <f>IF(S228&lt;Q8,-1000,IF(S228&lt;=Q10,O10*S228+P10,IF(S228&lt;=Q11,O11*S228+P11,IF(S228&lt;=Q12,O12*S228+P12,8000))))</f>
        <v>6354.903933804</v>
      </c>
      <c r="U228" s="9">
        <f>IF(S228&lt;Q13,-1000,IF(S228&lt;=Q15,O15*S228+P15,IF(S228&lt;=Q16,O16*S228+P16,IF(S228&lt;=Q17,O17*S228+P17,8000))))</f>
        <v>-1000</v>
      </c>
      <c r="V228" s="9">
        <f>'Perfos Décollage'!F2</f>
        <v>500</v>
      </c>
      <c r="W228" s="9">
        <f t="shared" si="55"/>
        <v>0</v>
      </c>
      <c r="X228" s="9">
        <f t="shared" si="50"/>
        <v>-4000</v>
      </c>
      <c r="Y228" s="9">
        <f t="shared" si="56"/>
        <v>0</v>
      </c>
      <c r="Z228" s="9">
        <f t="shared" si="51"/>
        <v>-4000</v>
      </c>
      <c r="AB228" s="9">
        <f t="shared" si="62"/>
        <v>326</v>
      </c>
      <c r="AC228" s="9"/>
      <c r="AD228" s="9">
        <v>-1000</v>
      </c>
      <c r="AE228" s="9">
        <f>'Perfos Atterissage'!F2</f>
        <v>500</v>
      </c>
      <c r="AF228" s="9">
        <f t="shared" si="63"/>
        <v>0</v>
      </c>
      <c r="AG228" s="9">
        <f t="shared" si="52"/>
        <v>-4000</v>
      </c>
      <c r="AH228" s="9">
        <f t="shared" si="64"/>
        <v>0</v>
      </c>
      <c r="AI228" s="9">
        <f t="shared" si="53"/>
        <v>-4000</v>
      </c>
    </row>
    <row r="229" spans="1:35" ht="15">
      <c r="A229" s="8">
        <f t="shared" si="57"/>
        <v>0.925399999999995</v>
      </c>
      <c r="B229" s="9">
        <f>'Masse et Centrage'!$G$44</f>
        <v>932</v>
      </c>
      <c r="D229" s="8">
        <f t="shared" si="58"/>
        <v>0.925399999999995</v>
      </c>
      <c r="E229" s="9">
        <f t="shared" si="49"/>
        <v>952.2274999999918</v>
      </c>
      <c r="G229" s="8">
        <f t="shared" si="59"/>
        <v>0.925399999999995</v>
      </c>
      <c r="H229" s="9">
        <v>-1000</v>
      </c>
      <c r="J229" s="8">
        <f t="shared" si="60"/>
        <v>0.9254</v>
      </c>
      <c r="K229" s="9">
        <f>IF(J229=N2,'Masse et Centrage'!$G$44,-1000)</f>
        <v>-1000</v>
      </c>
      <c r="L229" s="9">
        <f t="shared" si="54"/>
        <v>0</v>
      </c>
      <c r="S229" s="9">
        <f t="shared" si="61"/>
        <v>327</v>
      </c>
      <c r="T229" s="9">
        <f>IF(S229&lt;Q8,-1000,IF(S229&lt;=Q10,O10*S229+P10,IF(S229&lt;=Q11,O11*S229+P11,IF(S229&lt;=Q12,O12*S229+P12,8000))))</f>
        <v>6391.657959836</v>
      </c>
      <c r="U229" s="9">
        <f>IF(S229&lt;Q13,-1000,IF(S229&lt;=Q15,O15*S229+P15,IF(S229&lt;=Q16,O16*S229+P16,IF(S229&lt;=Q17,O17*S229+P17,8000))))</f>
        <v>-1000</v>
      </c>
      <c r="V229" s="9">
        <f>'Perfos Décollage'!F2</f>
        <v>500</v>
      </c>
      <c r="W229" s="9">
        <f t="shared" si="55"/>
        <v>0</v>
      </c>
      <c r="X229" s="9">
        <f t="shared" si="50"/>
        <v>-4000</v>
      </c>
      <c r="Y229" s="9">
        <f t="shared" si="56"/>
        <v>0</v>
      </c>
      <c r="Z229" s="9">
        <f t="shared" si="51"/>
        <v>-4000</v>
      </c>
      <c r="AB229" s="9">
        <f t="shared" si="62"/>
        <v>327</v>
      </c>
      <c r="AC229" s="9"/>
      <c r="AD229" s="9">
        <v>-1000</v>
      </c>
      <c r="AE229" s="9">
        <f>'Perfos Atterissage'!F2</f>
        <v>500</v>
      </c>
      <c r="AF229" s="9">
        <f t="shared" si="63"/>
        <v>0</v>
      </c>
      <c r="AG229" s="9">
        <f t="shared" si="52"/>
        <v>-4000</v>
      </c>
      <c r="AH229" s="9">
        <f t="shared" si="64"/>
        <v>0</v>
      </c>
      <c r="AI229" s="9">
        <f t="shared" si="53"/>
        <v>-4000</v>
      </c>
    </row>
    <row r="230" spans="1:35" ht="15">
      <c r="A230" s="8">
        <f t="shared" si="57"/>
        <v>0.925599999999995</v>
      </c>
      <c r="B230" s="9">
        <f>'Masse et Centrage'!$G$44</f>
        <v>932</v>
      </c>
      <c r="D230" s="8">
        <f t="shared" si="58"/>
        <v>0.925599999999995</v>
      </c>
      <c r="E230" s="9">
        <f t="shared" si="49"/>
        <v>952.5599999999918</v>
      </c>
      <c r="G230" s="8">
        <f t="shared" si="59"/>
        <v>0.925599999999995</v>
      </c>
      <c r="H230" s="9">
        <v>-1000</v>
      </c>
      <c r="J230" s="8">
        <f t="shared" si="60"/>
        <v>0.9256</v>
      </c>
      <c r="K230" s="9">
        <f>IF(J230=N2,'Masse et Centrage'!$G$44,-1000)</f>
        <v>-1000</v>
      </c>
      <c r="L230" s="9">
        <f t="shared" si="54"/>
        <v>0</v>
      </c>
      <c r="S230" s="9">
        <f t="shared" si="61"/>
        <v>328</v>
      </c>
      <c r="T230" s="9">
        <f>IF(S230&lt;Q8,-1000,IF(S230&lt;=Q10,O10*S230+P10,IF(S230&lt;=Q11,O11*S230+P11,IF(S230&lt;=Q12,O12*S230+P12,8000))))</f>
        <v>6428.411985868001</v>
      </c>
      <c r="U230" s="9">
        <f>IF(S230&lt;Q13,-1000,IF(S230&lt;=Q15,O15*S230+P15,IF(S230&lt;=Q16,O16*S230+P16,IF(S230&lt;=Q17,O17*S230+P17,8000))))</f>
        <v>-1000</v>
      </c>
      <c r="V230" s="9">
        <f>'Perfos Décollage'!F2</f>
        <v>500</v>
      </c>
      <c r="W230" s="9">
        <f t="shared" si="55"/>
        <v>0</v>
      </c>
      <c r="X230" s="9">
        <f t="shared" si="50"/>
        <v>-4000</v>
      </c>
      <c r="Y230" s="9">
        <f t="shared" si="56"/>
        <v>0</v>
      </c>
      <c r="Z230" s="9">
        <f t="shared" si="51"/>
        <v>-4000</v>
      </c>
      <c r="AB230" s="9">
        <f t="shared" si="62"/>
        <v>328</v>
      </c>
      <c r="AC230" s="9"/>
      <c r="AD230" s="9">
        <v>-1000</v>
      </c>
      <c r="AE230" s="9">
        <f>'Perfos Atterissage'!F2</f>
        <v>500</v>
      </c>
      <c r="AF230" s="9">
        <f t="shared" si="63"/>
        <v>0</v>
      </c>
      <c r="AG230" s="9">
        <f t="shared" si="52"/>
        <v>-4000</v>
      </c>
      <c r="AH230" s="9">
        <f t="shared" si="64"/>
        <v>0</v>
      </c>
      <c r="AI230" s="9">
        <f t="shared" si="53"/>
        <v>-4000</v>
      </c>
    </row>
    <row r="231" spans="1:35" ht="15">
      <c r="A231" s="8">
        <f t="shared" si="57"/>
        <v>0.925799999999995</v>
      </c>
      <c r="B231" s="9">
        <f>'Masse et Centrage'!$G$44</f>
        <v>932</v>
      </c>
      <c r="D231" s="8">
        <f t="shared" si="58"/>
        <v>0.925799999999995</v>
      </c>
      <c r="E231" s="9">
        <f aca="true" t="shared" si="65" ref="E231:E294">1662.5*D231-586.25</f>
        <v>952.8924999999915</v>
      </c>
      <c r="G231" s="8">
        <f t="shared" si="59"/>
        <v>0.925799999999995</v>
      </c>
      <c r="H231" s="9">
        <v>-1000</v>
      </c>
      <c r="J231" s="8">
        <f t="shared" si="60"/>
        <v>0.9258</v>
      </c>
      <c r="K231" s="9">
        <f>IF(J231=N2,'Masse et Centrage'!$G$44,-1000)</f>
        <v>-1000</v>
      </c>
      <c r="L231" s="9">
        <f t="shared" si="54"/>
        <v>0</v>
      </c>
      <c r="S231" s="9">
        <f t="shared" si="61"/>
        <v>329</v>
      </c>
      <c r="T231" s="9">
        <f>IF(S231&lt;Q8,-1000,IF(S231&lt;=Q10,O10*S231+P10,IF(S231&lt;=Q11,O11*S231+P11,IF(S231&lt;=Q12,O12*S231+P12,8000))))</f>
        <v>6465.166011900001</v>
      </c>
      <c r="U231" s="9">
        <f>IF(S231&lt;Q13,-1000,IF(S231&lt;=Q15,O15*S231+P15,IF(S231&lt;=Q16,O16*S231+P16,IF(S231&lt;=Q17,O17*S231+P17,8000))))</f>
        <v>-1000</v>
      </c>
      <c r="V231" s="9">
        <f>'Perfos Décollage'!F2</f>
        <v>500</v>
      </c>
      <c r="W231" s="9">
        <f t="shared" si="55"/>
        <v>0</v>
      </c>
      <c r="X231" s="9">
        <f t="shared" si="50"/>
        <v>-4000</v>
      </c>
      <c r="Y231" s="9">
        <f t="shared" si="56"/>
        <v>0</v>
      </c>
      <c r="Z231" s="9">
        <f t="shared" si="51"/>
        <v>-4000</v>
      </c>
      <c r="AB231" s="9">
        <f t="shared" si="62"/>
        <v>329</v>
      </c>
      <c r="AC231" s="9"/>
      <c r="AD231" s="9">
        <v>-1000</v>
      </c>
      <c r="AE231" s="9">
        <f>'Perfos Atterissage'!F2</f>
        <v>500</v>
      </c>
      <c r="AF231" s="9">
        <f t="shared" si="63"/>
        <v>0</v>
      </c>
      <c r="AG231" s="9">
        <f t="shared" si="52"/>
        <v>-4000</v>
      </c>
      <c r="AH231" s="9">
        <f t="shared" si="64"/>
        <v>0</v>
      </c>
      <c r="AI231" s="9">
        <f t="shared" si="53"/>
        <v>-4000</v>
      </c>
    </row>
    <row r="232" spans="1:35" ht="15">
      <c r="A232" s="8">
        <f t="shared" si="57"/>
        <v>0.9259999999999949</v>
      </c>
      <c r="B232" s="9">
        <f>'Masse et Centrage'!$G$44</f>
        <v>932</v>
      </c>
      <c r="D232" s="8">
        <f t="shared" si="58"/>
        <v>0.9259999999999949</v>
      </c>
      <c r="E232" s="9">
        <f t="shared" si="65"/>
        <v>953.2249999999915</v>
      </c>
      <c r="G232" s="8">
        <f t="shared" si="59"/>
        <v>0.9259999999999949</v>
      </c>
      <c r="H232" s="9">
        <v>-1000</v>
      </c>
      <c r="J232" s="8">
        <f t="shared" si="60"/>
        <v>0.926</v>
      </c>
      <c r="K232" s="9">
        <f>IF(J232=N2,'Masse et Centrage'!$G$44,-1000)</f>
        <v>-1000</v>
      </c>
      <c r="L232" s="9">
        <f t="shared" si="54"/>
        <v>0</v>
      </c>
      <c r="S232" s="9">
        <f t="shared" si="61"/>
        <v>330</v>
      </c>
      <c r="T232" s="9">
        <f>IF(S232&lt;Q8,-1000,IF(S232&lt;=Q10,O10*S232+P10,IF(S232&lt;=Q11,O11*S232+P11,IF(S232&lt;=Q12,O12*S232+P12,8000))))</f>
        <v>6501.920037931999</v>
      </c>
      <c r="U232" s="9">
        <f>IF(S232&lt;Q13,-1000,IF(S232&lt;=Q15,O15*S232+P15,IF(S232&lt;=Q16,O16*S232+P16,IF(S232&lt;=Q17,O17*S232+P17,8000))))</f>
        <v>-1000</v>
      </c>
      <c r="V232" s="9">
        <f>'Perfos Décollage'!F2</f>
        <v>500</v>
      </c>
      <c r="W232" s="9">
        <f t="shared" si="55"/>
        <v>0</v>
      </c>
      <c r="X232" s="9">
        <f t="shared" si="50"/>
        <v>-4000</v>
      </c>
      <c r="Y232" s="9">
        <f t="shared" si="56"/>
        <v>0</v>
      </c>
      <c r="Z232" s="9">
        <f t="shared" si="51"/>
        <v>-4000</v>
      </c>
      <c r="AB232" s="9">
        <f t="shared" si="62"/>
        <v>330</v>
      </c>
      <c r="AC232" s="9"/>
      <c r="AD232" s="9">
        <v>-1000</v>
      </c>
      <c r="AE232" s="9">
        <f>'Perfos Atterissage'!F2</f>
        <v>500</v>
      </c>
      <c r="AF232" s="9">
        <f t="shared" si="63"/>
        <v>0</v>
      </c>
      <c r="AG232" s="9">
        <f t="shared" si="52"/>
        <v>-4000</v>
      </c>
      <c r="AH232" s="9">
        <f t="shared" si="64"/>
        <v>0</v>
      </c>
      <c r="AI232" s="9">
        <f t="shared" si="53"/>
        <v>-4000</v>
      </c>
    </row>
    <row r="233" spans="1:35" ht="15">
      <c r="A233" s="8">
        <f t="shared" si="57"/>
        <v>0.9261999999999949</v>
      </c>
      <c r="B233" s="9">
        <f>'Masse et Centrage'!$G$44</f>
        <v>932</v>
      </c>
      <c r="D233" s="8">
        <f t="shared" si="58"/>
        <v>0.9261999999999949</v>
      </c>
      <c r="E233" s="9">
        <f t="shared" si="65"/>
        <v>953.5574999999915</v>
      </c>
      <c r="G233" s="8">
        <f t="shared" si="59"/>
        <v>0.9261999999999949</v>
      </c>
      <c r="H233" s="9">
        <v>-1000</v>
      </c>
      <c r="J233" s="8">
        <f t="shared" si="60"/>
        <v>0.9262</v>
      </c>
      <c r="K233" s="9">
        <f>IF(J233=N2,'Masse et Centrage'!$G$44,-1000)</f>
        <v>-1000</v>
      </c>
      <c r="L233" s="9">
        <f t="shared" si="54"/>
        <v>0</v>
      </c>
      <c r="S233" s="9">
        <f t="shared" si="61"/>
        <v>331</v>
      </c>
      <c r="T233" s="9">
        <f>IF(S233&lt;Q8,-1000,IF(S233&lt;=Q10,O10*S233+P10,IF(S233&lt;=Q11,O11*S233+P11,IF(S233&lt;=Q12,O12*S233+P12,8000))))</f>
        <v>6538.674063963999</v>
      </c>
      <c r="U233" s="9">
        <f>IF(S233&lt;Q13,-1000,IF(S233&lt;=Q15,O15*S233+P15,IF(S233&lt;=Q16,O16*S233+P16,IF(S233&lt;=Q17,O17*S233+P17,8000))))</f>
        <v>-1000</v>
      </c>
      <c r="V233" s="9">
        <f>'Perfos Décollage'!F2</f>
        <v>500</v>
      </c>
      <c r="W233" s="9">
        <f t="shared" si="55"/>
        <v>0</v>
      </c>
      <c r="X233" s="9">
        <f t="shared" si="50"/>
        <v>-4000</v>
      </c>
      <c r="Y233" s="9">
        <f t="shared" si="56"/>
        <v>0</v>
      </c>
      <c r="Z233" s="9">
        <f t="shared" si="51"/>
        <v>-4000</v>
      </c>
      <c r="AB233" s="9">
        <f t="shared" si="62"/>
        <v>331</v>
      </c>
      <c r="AC233" s="9"/>
      <c r="AD233" s="9">
        <v>-1000</v>
      </c>
      <c r="AE233" s="9">
        <f>'Perfos Atterissage'!F2</f>
        <v>500</v>
      </c>
      <c r="AF233" s="9">
        <f t="shared" si="63"/>
        <v>0</v>
      </c>
      <c r="AG233" s="9">
        <f t="shared" si="52"/>
        <v>-4000</v>
      </c>
      <c r="AH233" s="9">
        <f t="shared" si="64"/>
        <v>0</v>
      </c>
      <c r="AI233" s="9">
        <f t="shared" si="53"/>
        <v>-4000</v>
      </c>
    </row>
    <row r="234" spans="1:35" ht="15">
      <c r="A234" s="8">
        <f t="shared" si="57"/>
        <v>0.9263999999999949</v>
      </c>
      <c r="B234" s="9">
        <f>'Masse et Centrage'!$G$44</f>
        <v>932</v>
      </c>
      <c r="D234" s="8">
        <f t="shared" si="58"/>
        <v>0.9263999999999949</v>
      </c>
      <c r="E234" s="9">
        <f t="shared" si="65"/>
        <v>953.8899999999915</v>
      </c>
      <c r="G234" s="8">
        <f t="shared" si="59"/>
        <v>0.9263999999999949</v>
      </c>
      <c r="H234" s="9">
        <v>-1000</v>
      </c>
      <c r="J234" s="8">
        <f t="shared" si="60"/>
        <v>0.9264</v>
      </c>
      <c r="K234" s="9">
        <f>IF(J234=N2,'Masse et Centrage'!$G$44,-1000)</f>
        <v>-1000</v>
      </c>
      <c r="L234" s="9">
        <f t="shared" si="54"/>
        <v>0</v>
      </c>
      <c r="S234" s="9">
        <f t="shared" si="61"/>
        <v>332</v>
      </c>
      <c r="T234" s="9">
        <f>IF(S234&lt;Q8,-1000,IF(S234&lt;=Q10,O10*S234+P10,IF(S234&lt;=Q11,O11*S234+P11,IF(S234&lt;=Q12,O12*S234+P12,8000))))</f>
        <v>6575.4280899959995</v>
      </c>
      <c r="U234" s="9">
        <f>IF(S234&lt;Q13,-1000,IF(S234&lt;=Q15,O15*S234+P15,IF(S234&lt;=Q16,O16*S234+P16,IF(S234&lt;=Q17,O17*S234+P17,8000))))</f>
        <v>-1000</v>
      </c>
      <c r="V234" s="9">
        <f>'Perfos Décollage'!F2</f>
        <v>500</v>
      </c>
      <c r="W234" s="9">
        <f t="shared" si="55"/>
        <v>0</v>
      </c>
      <c r="X234" s="9">
        <f t="shared" si="50"/>
        <v>-4000</v>
      </c>
      <c r="Y234" s="9">
        <f t="shared" si="56"/>
        <v>0</v>
      </c>
      <c r="Z234" s="9">
        <f t="shared" si="51"/>
        <v>-4000</v>
      </c>
      <c r="AB234" s="9">
        <f t="shared" si="62"/>
        <v>332</v>
      </c>
      <c r="AC234" s="9"/>
      <c r="AD234" s="9">
        <v>-1000</v>
      </c>
      <c r="AE234" s="9">
        <f>'Perfos Atterissage'!F2</f>
        <v>500</v>
      </c>
      <c r="AF234" s="9">
        <f t="shared" si="63"/>
        <v>0</v>
      </c>
      <c r="AG234" s="9">
        <f t="shared" si="52"/>
        <v>-4000</v>
      </c>
      <c r="AH234" s="9">
        <f t="shared" si="64"/>
        <v>0</v>
      </c>
      <c r="AI234" s="9">
        <f t="shared" si="53"/>
        <v>-4000</v>
      </c>
    </row>
    <row r="235" spans="1:35" ht="15">
      <c r="A235" s="8">
        <f t="shared" si="57"/>
        <v>0.9265999999999949</v>
      </c>
      <c r="B235" s="9">
        <f>'Masse et Centrage'!$G$44</f>
        <v>932</v>
      </c>
      <c r="D235" s="8">
        <f t="shared" si="58"/>
        <v>0.9265999999999949</v>
      </c>
      <c r="E235" s="9">
        <f t="shared" si="65"/>
        <v>954.2224999999914</v>
      </c>
      <c r="G235" s="8">
        <f t="shared" si="59"/>
        <v>0.9265999999999949</v>
      </c>
      <c r="H235" s="9">
        <v>-1000</v>
      </c>
      <c r="J235" s="8">
        <f t="shared" si="60"/>
        <v>0.9266</v>
      </c>
      <c r="K235" s="9">
        <f>IF(J235=N2,'Masse et Centrage'!$G$44,-1000)</f>
        <v>-1000</v>
      </c>
      <c r="L235" s="9">
        <f t="shared" si="54"/>
        <v>0</v>
      </c>
      <c r="S235" s="9">
        <f t="shared" si="61"/>
        <v>333</v>
      </c>
      <c r="T235" s="9">
        <f>IF(S235&lt;Q8,-1000,IF(S235&lt;=Q10,O10*S235+P10,IF(S235&lt;=Q11,O11*S235+P11,IF(S235&lt;=Q12,O12*S235+P12,8000))))</f>
        <v>6612.182116028</v>
      </c>
      <c r="U235" s="9">
        <f>IF(S235&lt;Q13,-1000,IF(S235&lt;=Q15,O15*S235+P15,IF(S235&lt;=Q16,O16*S235+P16,IF(S235&lt;=Q17,O17*S235+P17,8000))))</f>
        <v>-1000</v>
      </c>
      <c r="V235" s="9">
        <f>'Perfos Décollage'!F2</f>
        <v>500</v>
      </c>
      <c r="W235" s="9">
        <f t="shared" si="55"/>
        <v>0</v>
      </c>
      <c r="X235" s="9">
        <f t="shared" si="50"/>
        <v>-4000</v>
      </c>
      <c r="Y235" s="9">
        <f t="shared" si="56"/>
        <v>0</v>
      </c>
      <c r="Z235" s="9">
        <f t="shared" si="51"/>
        <v>-4000</v>
      </c>
      <c r="AB235" s="9">
        <f t="shared" si="62"/>
        <v>333</v>
      </c>
      <c r="AC235" s="9"/>
      <c r="AD235" s="9">
        <v>-1000</v>
      </c>
      <c r="AE235" s="9">
        <f>'Perfos Atterissage'!F2</f>
        <v>500</v>
      </c>
      <c r="AF235" s="9">
        <f t="shared" si="63"/>
        <v>0</v>
      </c>
      <c r="AG235" s="9">
        <f t="shared" si="52"/>
        <v>-4000</v>
      </c>
      <c r="AH235" s="9">
        <f t="shared" si="64"/>
        <v>0</v>
      </c>
      <c r="AI235" s="9">
        <f t="shared" si="53"/>
        <v>-4000</v>
      </c>
    </row>
    <row r="236" spans="1:35" ht="15">
      <c r="A236" s="8">
        <f t="shared" si="57"/>
        <v>0.9267999999999949</v>
      </c>
      <c r="B236" s="9">
        <f>'Masse et Centrage'!$G$44</f>
        <v>932</v>
      </c>
      <c r="D236" s="8">
        <f t="shared" si="58"/>
        <v>0.9267999999999949</v>
      </c>
      <c r="E236" s="9">
        <f t="shared" si="65"/>
        <v>954.5549999999914</v>
      </c>
      <c r="G236" s="8">
        <f t="shared" si="59"/>
        <v>0.9267999999999949</v>
      </c>
      <c r="H236" s="9">
        <v>-1000</v>
      </c>
      <c r="J236" s="8">
        <f t="shared" si="60"/>
        <v>0.9268</v>
      </c>
      <c r="K236" s="9">
        <f>IF(J236=N2,'Masse et Centrage'!$G$44,-1000)</f>
        <v>-1000</v>
      </c>
      <c r="L236" s="9">
        <f t="shared" si="54"/>
        <v>0</v>
      </c>
      <c r="S236" s="9">
        <f t="shared" si="61"/>
        <v>334</v>
      </c>
      <c r="T236" s="9">
        <f>IF(S236&lt;Q8,-1000,IF(S236&lt;=Q10,O10*S236+P10,IF(S236&lt;=Q11,O11*S236+P11,IF(S236&lt;=Q12,O12*S236+P12,8000))))</f>
        <v>6648.93614206</v>
      </c>
      <c r="U236" s="9">
        <f>IF(S236&lt;Q13,-1000,IF(S236&lt;=Q15,O15*S236+P15,IF(S236&lt;=Q16,O16*S236+P16,IF(S236&lt;=Q17,O17*S236+P17,8000))))</f>
        <v>-1000</v>
      </c>
      <c r="V236" s="9">
        <f>'Perfos Décollage'!F2</f>
        <v>500</v>
      </c>
      <c r="W236" s="9">
        <f t="shared" si="55"/>
        <v>0</v>
      </c>
      <c r="X236" s="9">
        <f t="shared" si="50"/>
        <v>-4000</v>
      </c>
      <c r="Y236" s="9">
        <f t="shared" si="56"/>
        <v>0</v>
      </c>
      <c r="Z236" s="9">
        <f t="shared" si="51"/>
        <v>-4000</v>
      </c>
      <c r="AB236" s="9">
        <f t="shared" si="62"/>
        <v>334</v>
      </c>
      <c r="AC236" s="9"/>
      <c r="AD236" s="9">
        <v>-1000</v>
      </c>
      <c r="AE236" s="9">
        <f>'Perfos Atterissage'!F2</f>
        <v>500</v>
      </c>
      <c r="AF236" s="9">
        <f t="shared" si="63"/>
        <v>0</v>
      </c>
      <c r="AG236" s="9">
        <f t="shared" si="52"/>
        <v>-4000</v>
      </c>
      <c r="AH236" s="9">
        <f t="shared" si="64"/>
        <v>0</v>
      </c>
      <c r="AI236" s="9">
        <f t="shared" si="53"/>
        <v>-4000</v>
      </c>
    </row>
    <row r="237" spans="1:35" ht="15">
      <c r="A237" s="8">
        <f t="shared" si="57"/>
        <v>0.9269999999999948</v>
      </c>
      <c r="B237" s="9">
        <f>'Masse et Centrage'!$G$44</f>
        <v>932</v>
      </c>
      <c r="D237" s="8">
        <f t="shared" si="58"/>
        <v>0.9269999999999948</v>
      </c>
      <c r="E237" s="9">
        <f t="shared" si="65"/>
        <v>954.8874999999914</v>
      </c>
      <c r="G237" s="8">
        <f t="shared" si="59"/>
        <v>0.9269999999999948</v>
      </c>
      <c r="H237" s="9">
        <v>-1000</v>
      </c>
      <c r="J237" s="8">
        <f t="shared" si="60"/>
        <v>0.927</v>
      </c>
      <c r="K237" s="9">
        <f>IF(J237=N2,'Masse et Centrage'!$G$44,-1000)</f>
        <v>-1000</v>
      </c>
      <c r="L237" s="9">
        <f t="shared" si="54"/>
        <v>0</v>
      </c>
      <c r="S237" s="9">
        <f t="shared" si="61"/>
        <v>335</v>
      </c>
      <c r="T237" s="9">
        <f>IF(S237&lt;Q8,-1000,IF(S237&lt;=Q10,O10*S237+P10,IF(S237&lt;=Q11,O11*S237+P11,IF(S237&lt;=Q12,O12*S237+P12,8000))))</f>
        <v>6685.690168092</v>
      </c>
      <c r="U237" s="9">
        <f>IF(S237&lt;Q13,-1000,IF(S237&lt;=Q15,O15*S237+P15,IF(S237&lt;=Q16,O16*S237+P16,IF(S237&lt;=Q17,O17*S237+P17,8000))))</f>
        <v>-1000</v>
      </c>
      <c r="V237" s="9">
        <f>'Perfos Décollage'!F2</f>
        <v>500</v>
      </c>
      <c r="W237" s="9">
        <f t="shared" si="55"/>
        <v>0</v>
      </c>
      <c r="X237" s="9">
        <f t="shared" si="50"/>
        <v>-4000</v>
      </c>
      <c r="Y237" s="9">
        <f t="shared" si="56"/>
        <v>0</v>
      </c>
      <c r="Z237" s="9">
        <f t="shared" si="51"/>
        <v>-4000</v>
      </c>
      <c r="AB237" s="9">
        <f t="shared" si="62"/>
        <v>335</v>
      </c>
      <c r="AC237" s="9"/>
      <c r="AD237" s="9">
        <v>-1000</v>
      </c>
      <c r="AE237" s="9">
        <f>'Perfos Atterissage'!F2</f>
        <v>500</v>
      </c>
      <c r="AF237" s="9">
        <f t="shared" si="63"/>
        <v>0</v>
      </c>
      <c r="AG237" s="9">
        <f t="shared" si="52"/>
        <v>-4000</v>
      </c>
      <c r="AH237" s="9">
        <f t="shared" si="64"/>
        <v>0</v>
      </c>
      <c r="AI237" s="9">
        <f t="shared" si="53"/>
        <v>-4000</v>
      </c>
    </row>
    <row r="238" spans="1:35" ht="15">
      <c r="A238" s="8">
        <f t="shared" si="57"/>
        <v>0.9271999999999948</v>
      </c>
      <c r="B238" s="9">
        <f>'Masse et Centrage'!$G$44</f>
        <v>932</v>
      </c>
      <c r="D238" s="8">
        <f t="shared" si="58"/>
        <v>0.9271999999999948</v>
      </c>
      <c r="E238" s="9">
        <f t="shared" si="65"/>
        <v>955.2199999999914</v>
      </c>
      <c r="G238" s="8">
        <f t="shared" si="59"/>
        <v>0.9271999999999948</v>
      </c>
      <c r="H238" s="9">
        <v>-1000</v>
      </c>
      <c r="J238" s="8">
        <f t="shared" si="60"/>
        <v>0.9272</v>
      </c>
      <c r="K238" s="9">
        <f>IF(J238=N2,'Masse et Centrage'!$G$44,-1000)</f>
        <v>-1000</v>
      </c>
      <c r="L238" s="9">
        <f t="shared" si="54"/>
        <v>0</v>
      </c>
      <c r="S238" s="9">
        <f t="shared" si="61"/>
        <v>336</v>
      </c>
      <c r="T238" s="9">
        <f>IF(S238&lt;Q8,-1000,IF(S238&lt;=Q10,O10*S238+P10,IF(S238&lt;=Q11,O11*S238+P11,IF(S238&lt;=Q12,O12*S238+P12,8000))))</f>
        <v>6722.444194124</v>
      </c>
      <c r="U238" s="9">
        <f>IF(S238&lt;Q13,-1000,IF(S238&lt;=Q15,O15*S238+P15,IF(S238&lt;=Q16,O16*S238+P16,IF(S238&lt;=Q17,O17*S238+P17,8000))))</f>
        <v>-1000</v>
      </c>
      <c r="V238" s="9">
        <f>'Perfos Décollage'!F2</f>
        <v>500</v>
      </c>
      <c r="W238" s="9">
        <f t="shared" si="55"/>
        <v>0</v>
      </c>
      <c r="X238" s="9">
        <f t="shared" si="50"/>
        <v>-4000</v>
      </c>
      <c r="Y238" s="9">
        <f t="shared" si="56"/>
        <v>0</v>
      </c>
      <c r="Z238" s="9">
        <f t="shared" si="51"/>
        <v>-4000</v>
      </c>
      <c r="AB238" s="9">
        <f t="shared" si="62"/>
        <v>336</v>
      </c>
      <c r="AC238" s="9"/>
      <c r="AD238" s="9">
        <v>-1000</v>
      </c>
      <c r="AE238" s="9">
        <f>'Perfos Atterissage'!F2</f>
        <v>500</v>
      </c>
      <c r="AF238" s="9">
        <f t="shared" si="63"/>
        <v>0</v>
      </c>
      <c r="AG238" s="9">
        <f t="shared" si="52"/>
        <v>-4000</v>
      </c>
      <c r="AH238" s="9">
        <f t="shared" si="64"/>
        <v>0</v>
      </c>
      <c r="AI238" s="9">
        <f t="shared" si="53"/>
        <v>-4000</v>
      </c>
    </row>
    <row r="239" spans="1:35" ht="15">
      <c r="A239" s="8">
        <f t="shared" si="57"/>
        <v>0.9273999999999948</v>
      </c>
      <c r="B239" s="9">
        <f>'Masse et Centrage'!$G$44</f>
        <v>932</v>
      </c>
      <c r="D239" s="8">
        <f t="shared" si="58"/>
        <v>0.9273999999999948</v>
      </c>
      <c r="E239" s="9">
        <f t="shared" si="65"/>
        <v>955.5524999999914</v>
      </c>
      <c r="G239" s="8">
        <f t="shared" si="59"/>
        <v>0.9273999999999948</v>
      </c>
      <c r="H239" s="9">
        <v>-1000</v>
      </c>
      <c r="J239" s="8">
        <f t="shared" si="60"/>
        <v>0.9274</v>
      </c>
      <c r="K239" s="9">
        <f>IF(J239=N2,'Masse et Centrage'!$G$44,-1000)</f>
        <v>-1000</v>
      </c>
      <c r="L239" s="9">
        <f t="shared" si="54"/>
        <v>0</v>
      </c>
      <c r="S239" s="9">
        <f t="shared" si="61"/>
        <v>337</v>
      </c>
      <c r="T239" s="9">
        <f>IF(S239&lt;Q8,-1000,IF(S239&lt;=Q10,O10*S239+P10,IF(S239&lt;=Q11,O11*S239+P11,IF(S239&lt;=Q12,O12*S239+P12,8000))))</f>
        <v>6759.198220156</v>
      </c>
      <c r="U239" s="9">
        <f>IF(S239&lt;Q13,-1000,IF(S239&lt;=Q15,O15*S239+P15,IF(S239&lt;=Q16,O16*S239+P16,IF(S239&lt;=Q17,O17*S239+P17,8000))))</f>
        <v>-1000</v>
      </c>
      <c r="V239" s="9">
        <f>'Perfos Décollage'!F2</f>
        <v>500</v>
      </c>
      <c r="W239" s="9">
        <f t="shared" si="55"/>
        <v>0</v>
      </c>
      <c r="X239" s="9">
        <f t="shared" si="50"/>
        <v>-4000</v>
      </c>
      <c r="Y239" s="9">
        <f t="shared" si="56"/>
        <v>0</v>
      </c>
      <c r="Z239" s="9">
        <f t="shared" si="51"/>
        <v>-4000</v>
      </c>
      <c r="AB239" s="9">
        <f t="shared" si="62"/>
        <v>337</v>
      </c>
      <c r="AC239" s="9"/>
      <c r="AD239" s="9">
        <v>-1000</v>
      </c>
      <c r="AE239" s="9">
        <f>'Perfos Atterissage'!F2</f>
        <v>500</v>
      </c>
      <c r="AF239" s="9">
        <f t="shared" si="63"/>
        <v>0</v>
      </c>
      <c r="AG239" s="9">
        <f t="shared" si="52"/>
        <v>-4000</v>
      </c>
      <c r="AH239" s="9">
        <f t="shared" si="64"/>
        <v>0</v>
      </c>
      <c r="AI239" s="9">
        <f t="shared" si="53"/>
        <v>-4000</v>
      </c>
    </row>
    <row r="240" spans="1:35" ht="15">
      <c r="A240" s="8">
        <f t="shared" si="57"/>
        <v>0.9275999999999948</v>
      </c>
      <c r="B240" s="9">
        <f>'Masse et Centrage'!$G$44</f>
        <v>932</v>
      </c>
      <c r="D240" s="8">
        <f t="shared" si="58"/>
        <v>0.9275999999999948</v>
      </c>
      <c r="E240" s="9">
        <f t="shared" si="65"/>
        <v>955.8849999999914</v>
      </c>
      <c r="G240" s="8">
        <f t="shared" si="59"/>
        <v>0.9275999999999948</v>
      </c>
      <c r="H240" s="9">
        <v>-1000</v>
      </c>
      <c r="J240" s="8">
        <f t="shared" si="60"/>
        <v>0.9276</v>
      </c>
      <c r="K240" s="9">
        <f>IF(J240=N2,'Masse et Centrage'!$G$44,-1000)</f>
        <v>-1000</v>
      </c>
      <c r="L240" s="9">
        <f t="shared" si="54"/>
        <v>0</v>
      </c>
      <c r="S240" s="9">
        <f t="shared" si="61"/>
        <v>338</v>
      </c>
      <c r="T240" s="9">
        <f>IF(S240&lt;Q8,-1000,IF(S240&lt;=Q10,O10*S240+P10,IF(S240&lt;=Q11,O11*S240+P11,IF(S240&lt;=Q12,O12*S240+P12,8000))))</f>
        <v>6795.952246188001</v>
      </c>
      <c r="U240" s="9">
        <f>IF(S240&lt;Q13,-1000,IF(S240&lt;=Q15,O15*S240+P15,IF(S240&lt;=Q16,O16*S240+P16,IF(S240&lt;=Q17,O17*S240+P17,8000))))</f>
        <v>-1000</v>
      </c>
      <c r="V240" s="9">
        <f>'Perfos Décollage'!F2</f>
        <v>500</v>
      </c>
      <c r="W240" s="9">
        <f t="shared" si="55"/>
        <v>0</v>
      </c>
      <c r="X240" s="9">
        <f t="shared" si="50"/>
        <v>-4000</v>
      </c>
      <c r="Y240" s="9">
        <f t="shared" si="56"/>
        <v>0</v>
      </c>
      <c r="Z240" s="9">
        <f t="shared" si="51"/>
        <v>-4000</v>
      </c>
      <c r="AB240" s="9">
        <f t="shared" si="62"/>
        <v>338</v>
      </c>
      <c r="AC240" s="9"/>
      <c r="AD240" s="9">
        <v>-1000</v>
      </c>
      <c r="AE240" s="9">
        <f>'Perfos Atterissage'!F2</f>
        <v>500</v>
      </c>
      <c r="AF240" s="9">
        <f t="shared" si="63"/>
        <v>0</v>
      </c>
      <c r="AG240" s="9">
        <f t="shared" si="52"/>
        <v>-4000</v>
      </c>
      <c r="AH240" s="9">
        <f t="shared" si="64"/>
        <v>0</v>
      </c>
      <c r="AI240" s="9">
        <f t="shared" si="53"/>
        <v>-4000</v>
      </c>
    </row>
    <row r="241" spans="1:35" ht="15">
      <c r="A241" s="8">
        <f t="shared" si="57"/>
        <v>0.9277999999999947</v>
      </c>
      <c r="B241" s="9">
        <f>'Masse et Centrage'!$G$44</f>
        <v>932</v>
      </c>
      <c r="D241" s="8">
        <f t="shared" si="58"/>
        <v>0.9277999999999947</v>
      </c>
      <c r="E241" s="9">
        <f t="shared" si="65"/>
        <v>956.2174999999913</v>
      </c>
      <c r="G241" s="8">
        <f t="shared" si="59"/>
        <v>0.9277999999999947</v>
      </c>
      <c r="H241" s="9">
        <v>-1000</v>
      </c>
      <c r="J241" s="8">
        <f t="shared" si="60"/>
        <v>0.9278</v>
      </c>
      <c r="K241" s="9">
        <f>IF(J241=N2,'Masse et Centrage'!$G$44,-1000)</f>
        <v>-1000</v>
      </c>
      <c r="L241" s="9">
        <f t="shared" si="54"/>
        <v>0</v>
      </c>
      <c r="S241" s="9">
        <f t="shared" si="61"/>
        <v>339</v>
      </c>
      <c r="T241" s="9">
        <f>IF(S241&lt;Q8,-1000,IF(S241&lt;=Q10,O10*S241+P10,IF(S241&lt;=Q11,O11*S241+P11,IF(S241&lt;=Q12,O12*S241+P12,8000))))</f>
        <v>6832.706272220001</v>
      </c>
      <c r="U241" s="9">
        <f>IF(S241&lt;Q13,-1000,IF(S241&lt;=Q15,O15*S241+P15,IF(S241&lt;=Q16,O16*S241+P16,IF(S241&lt;=Q17,O17*S241+P17,8000))))</f>
        <v>-1000</v>
      </c>
      <c r="V241" s="9">
        <f>'Perfos Décollage'!F2</f>
        <v>500</v>
      </c>
      <c r="W241" s="9">
        <f t="shared" si="55"/>
        <v>0</v>
      </c>
      <c r="X241" s="9">
        <f t="shared" si="50"/>
        <v>-4000</v>
      </c>
      <c r="Y241" s="9">
        <f t="shared" si="56"/>
        <v>0</v>
      </c>
      <c r="Z241" s="9">
        <f t="shared" si="51"/>
        <v>-4000</v>
      </c>
      <c r="AB241" s="9">
        <f t="shared" si="62"/>
        <v>339</v>
      </c>
      <c r="AC241" s="9"/>
      <c r="AD241" s="9">
        <v>-1000</v>
      </c>
      <c r="AE241" s="9">
        <f>'Perfos Atterissage'!F2</f>
        <v>500</v>
      </c>
      <c r="AF241" s="9">
        <f t="shared" si="63"/>
        <v>0</v>
      </c>
      <c r="AG241" s="9">
        <f t="shared" si="52"/>
        <v>-4000</v>
      </c>
      <c r="AH241" s="9">
        <f t="shared" si="64"/>
        <v>0</v>
      </c>
      <c r="AI241" s="9">
        <f t="shared" si="53"/>
        <v>-4000</v>
      </c>
    </row>
    <row r="242" spans="1:35" ht="15">
      <c r="A242" s="8">
        <f t="shared" si="57"/>
        <v>0.9279999999999947</v>
      </c>
      <c r="B242" s="9">
        <f>'Masse et Centrage'!$G$44</f>
        <v>932</v>
      </c>
      <c r="D242" s="8">
        <f t="shared" si="58"/>
        <v>0.9279999999999947</v>
      </c>
      <c r="E242" s="9">
        <f t="shared" si="65"/>
        <v>956.5499999999913</v>
      </c>
      <c r="G242" s="8">
        <f t="shared" si="59"/>
        <v>0.9279999999999947</v>
      </c>
      <c r="H242" s="9">
        <v>-1000</v>
      </c>
      <c r="J242" s="8">
        <f t="shared" si="60"/>
        <v>0.928</v>
      </c>
      <c r="K242" s="9">
        <f>IF(J242=N2,'Masse et Centrage'!$G$44,-1000)</f>
        <v>-1000</v>
      </c>
      <c r="L242" s="9">
        <f t="shared" si="54"/>
        <v>0</v>
      </c>
      <c r="S242" s="9">
        <f t="shared" si="61"/>
        <v>340</v>
      </c>
      <c r="T242" s="9">
        <f>IF(S242&lt;Q8,-1000,IF(S242&lt;=Q10,O10*S242+P10,IF(S242&lt;=Q11,O11*S242+P11,IF(S242&lt;=Q12,O12*S242+P12,8000))))</f>
        <v>6869.460298251999</v>
      </c>
      <c r="U242" s="9">
        <f>IF(S242&lt;Q13,-1000,IF(S242&lt;=Q15,O15*S242+P15,IF(S242&lt;=Q16,O16*S242+P16,IF(S242&lt;=Q17,O17*S242+P17,8000))))</f>
        <v>-1000</v>
      </c>
      <c r="V242" s="9">
        <f>'Perfos Décollage'!F2</f>
        <v>500</v>
      </c>
      <c r="W242" s="9">
        <f t="shared" si="55"/>
        <v>0</v>
      </c>
      <c r="X242" s="9">
        <f t="shared" si="50"/>
        <v>-4000</v>
      </c>
      <c r="Y242" s="9">
        <f t="shared" si="56"/>
        <v>0</v>
      </c>
      <c r="Z242" s="9">
        <f t="shared" si="51"/>
        <v>-4000</v>
      </c>
      <c r="AB242" s="9">
        <f t="shared" si="62"/>
        <v>340</v>
      </c>
      <c r="AC242" s="9"/>
      <c r="AD242" s="9">
        <v>-1000</v>
      </c>
      <c r="AE242" s="9">
        <f>'Perfos Atterissage'!F2</f>
        <v>500</v>
      </c>
      <c r="AF242" s="9">
        <f t="shared" si="63"/>
        <v>0</v>
      </c>
      <c r="AG242" s="9">
        <f t="shared" si="52"/>
        <v>-4000</v>
      </c>
      <c r="AH242" s="9">
        <f t="shared" si="64"/>
        <v>0</v>
      </c>
      <c r="AI242" s="9">
        <f t="shared" si="53"/>
        <v>-4000</v>
      </c>
    </row>
    <row r="243" spans="1:35" ht="15">
      <c r="A243" s="8">
        <f t="shared" si="57"/>
        <v>0.9281999999999947</v>
      </c>
      <c r="B243" s="9">
        <f>'Masse et Centrage'!$G$44</f>
        <v>932</v>
      </c>
      <c r="D243" s="8">
        <f t="shared" si="58"/>
        <v>0.9281999999999947</v>
      </c>
      <c r="E243" s="9">
        <f t="shared" si="65"/>
        <v>956.8824999999911</v>
      </c>
      <c r="G243" s="8">
        <f t="shared" si="59"/>
        <v>0.9281999999999947</v>
      </c>
      <c r="H243" s="9">
        <v>-1000</v>
      </c>
      <c r="J243" s="8">
        <f t="shared" si="60"/>
        <v>0.9282</v>
      </c>
      <c r="K243" s="9">
        <f>IF(J243=N2,'Masse et Centrage'!$G$44,-1000)</f>
        <v>-1000</v>
      </c>
      <c r="L243" s="9">
        <f t="shared" si="54"/>
        <v>0</v>
      </c>
      <c r="S243" s="9">
        <f t="shared" si="61"/>
        <v>341</v>
      </c>
      <c r="T243" s="9">
        <f>IF(S243&lt;Q8,-1000,IF(S243&lt;=Q10,O10*S243+P10,IF(S243&lt;=Q11,O11*S243+P11,IF(S243&lt;=Q12,O12*S243+P12,8000))))</f>
        <v>6906.214324283999</v>
      </c>
      <c r="U243" s="9">
        <f>IF(S243&lt;Q13,-1000,IF(S243&lt;=Q15,O15*S243+P15,IF(S243&lt;=Q16,O16*S243+P16,IF(S243&lt;=Q17,O17*S243+P17,8000))))</f>
        <v>-1000</v>
      </c>
      <c r="V243" s="9">
        <f>'Perfos Décollage'!F2</f>
        <v>500</v>
      </c>
      <c r="W243" s="9">
        <f t="shared" si="55"/>
        <v>0</v>
      </c>
      <c r="X243" s="9">
        <f t="shared" si="50"/>
        <v>-4000</v>
      </c>
      <c r="Y243" s="9">
        <f t="shared" si="56"/>
        <v>0</v>
      </c>
      <c r="Z243" s="9">
        <f t="shared" si="51"/>
        <v>-4000</v>
      </c>
      <c r="AB243" s="9">
        <f t="shared" si="62"/>
        <v>341</v>
      </c>
      <c r="AC243" s="9"/>
      <c r="AD243" s="9">
        <v>-1000</v>
      </c>
      <c r="AE243" s="9">
        <f>'Perfos Atterissage'!F2</f>
        <v>500</v>
      </c>
      <c r="AF243" s="9">
        <f t="shared" si="63"/>
        <v>0</v>
      </c>
      <c r="AG243" s="9">
        <f t="shared" si="52"/>
        <v>-4000</v>
      </c>
      <c r="AH243" s="9">
        <f t="shared" si="64"/>
        <v>0</v>
      </c>
      <c r="AI243" s="9">
        <f t="shared" si="53"/>
        <v>-4000</v>
      </c>
    </row>
    <row r="244" spans="1:35" ht="15">
      <c r="A244" s="8">
        <f t="shared" si="57"/>
        <v>0.9283999999999947</v>
      </c>
      <c r="B244" s="9">
        <f>'Masse et Centrage'!$G$44</f>
        <v>932</v>
      </c>
      <c r="D244" s="8">
        <f t="shared" si="58"/>
        <v>0.9283999999999947</v>
      </c>
      <c r="E244" s="9">
        <f t="shared" si="65"/>
        <v>957.214999999991</v>
      </c>
      <c r="G244" s="8">
        <f t="shared" si="59"/>
        <v>0.9283999999999947</v>
      </c>
      <c r="H244" s="9">
        <v>-1000</v>
      </c>
      <c r="J244" s="8">
        <f t="shared" si="60"/>
        <v>0.9284</v>
      </c>
      <c r="K244" s="9">
        <f>IF(J244=N2,'Masse et Centrage'!$G$44,-1000)</f>
        <v>-1000</v>
      </c>
      <c r="L244" s="9">
        <f t="shared" si="54"/>
        <v>0</v>
      </c>
      <c r="S244" s="9">
        <f t="shared" si="61"/>
        <v>342</v>
      </c>
      <c r="T244" s="9">
        <f>IF(S244&lt;Q8,-1000,IF(S244&lt;=Q10,O10*S244+P10,IF(S244&lt;=Q11,O11*S244+P11,IF(S244&lt;=Q12,O12*S244+P12,8000))))</f>
        <v>6942.9683503159995</v>
      </c>
      <c r="U244" s="9">
        <f>IF(S244&lt;Q13,-1000,IF(S244&lt;=Q15,O15*S244+P15,IF(S244&lt;=Q16,O16*S244+P16,IF(S244&lt;=Q17,O17*S244+P17,8000))))</f>
        <v>-1000</v>
      </c>
      <c r="V244" s="9">
        <f>'Perfos Décollage'!F2</f>
        <v>500</v>
      </c>
      <c r="W244" s="9">
        <f t="shared" si="55"/>
        <v>0</v>
      </c>
      <c r="X244" s="9">
        <f t="shared" si="50"/>
        <v>-4000</v>
      </c>
      <c r="Y244" s="9">
        <f t="shared" si="56"/>
        <v>0</v>
      </c>
      <c r="Z244" s="9">
        <f t="shared" si="51"/>
        <v>-4000</v>
      </c>
      <c r="AB244" s="9">
        <f t="shared" si="62"/>
        <v>342</v>
      </c>
      <c r="AC244" s="9"/>
      <c r="AD244" s="9">
        <v>-1000</v>
      </c>
      <c r="AE244" s="9">
        <f>'Perfos Atterissage'!F2</f>
        <v>500</v>
      </c>
      <c r="AF244" s="9">
        <f t="shared" si="63"/>
        <v>0</v>
      </c>
      <c r="AG244" s="9">
        <f t="shared" si="52"/>
        <v>-4000</v>
      </c>
      <c r="AH244" s="9">
        <f t="shared" si="64"/>
        <v>0</v>
      </c>
      <c r="AI244" s="9">
        <f t="shared" si="53"/>
        <v>-4000</v>
      </c>
    </row>
    <row r="245" spans="1:35" ht="15">
      <c r="A245" s="8">
        <f t="shared" si="57"/>
        <v>0.9285999999999947</v>
      </c>
      <c r="B245" s="9">
        <f>'Masse et Centrage'!$G$44</f>
        <v>932</v>
      </c>
      <c r="D245" s="8">
        <f t="shared" si="58"/>
        <v>0.9285999999999947</v>
      </c>
      <c r="E245" s="9">
        <f t="shared" si="65"/>
        <v>957.547499999991</v>
      </c>
      <c r="G245" s="8">
        <f t="shared" si="59"/>
        <v>0.9285999999999947</v>
      </c>
      <c r="H245" s="9">
        <v>-1000</v>
      </c>
      <c r="J245" s="8">
        <f t="shared" si="60"/>
        <v>0.9286</v>
      </c>
      <c r="K245" s="9">
        <f>IF(J245=N2,'Masse et Centrage'!$G$44,-1000)</f>
        <v>-1000</v>
      </c>
      <c r="L245" s="9">
        <f t="shared" si="54"/>
        <v>0</v>
      </c>
      <c r="S245" s="9">
        <f t="shared" si="61"/>
        <v>343</v>
      </c>
      <c r="T245" s="9">
        <f>IF(S245&lt;Q8,-1000,IF(S245&lt;=Q10,O10*S245+P10,IF(S245&lt;=Q11,O11*S245+P11,IF(S245&lt;=Q12,O12*S245+P12,8000))))</f>
        <v>6979.722376348</v>
      </c>
      <c r="U245" s="9">
        <f>IF(S245&lt;Q13,-1000,IF(S245&lt;=Q15,O15*S245+P15,IF(S245&lt;=Q16,O16*S245+P16,IF(S245&lt;=Q17,O17*S245+P17,8000))))</f>
        <v>-1000</v>
      </c>
      <c r="V245" s="9">
        <f>'Perfos Décollage'!F2</f>
        <v>500</v>
      </c>
      <c r="W245" s="9">
        <f t="shared" si="55"/>
        <v>0</v>
      </c>
      <c r="X245" s="9">
        <f t="shared" si="50"/>
        <v>-4000</v>
      </c>
      <c r="Y245" s="9">
        <f t="shared" si="56"/>
        <v>0</v>
      </c>
      <c r="Z245" s="9">
        <f t="shared" si="51"/>
        <v>-4000</v>
      </c>
      <c r="AB245" s="9">
        <f t="shared" si="62"/>
        <v>343</v>
      </c>
      <c r="AC245" s="9"/>
      <c r="AD245" s="9">
        <v>-1000</v>
      </c>
      <c r="AE245" s="9">
        <f>'Perfos Atterissage'!F2</f>
        <v>500</v>
      </c>
      <c r="AF245" s="9">
        <f t="shared" si="63"/>
        <v>0</v>
      </c>
      <c r="AG245" s="9">
        <f t="shared" si="52"/>
        <v>-4000</v>
      </c>
      <c r="AH245" s="9">
        <f t="shared" si="64"/>
        <v>0</v>
      </c>
      <c r="AI245" s="9">
        <f t="shared" si="53"/>
        <v>-4000</v>
      </c>
    </row>
    <row r="246" spans="1:35" ht="15">
      <c r="A246" s="8">
        <f t="shared" si="57"/>
        <v>0.9287999999999946</v>
      </c>
      <c r="B246" s="9">
        <f>'Masse et Centrage'!$G$44</f>
        <v>932</v>
      </c>
      <c r="D246" s="8">
        <f t="shared" si="58"/>
        <v>0.9287999999999946</v>
      </c>
      <c r="E246" s="9">
        <f t="shared" si="65"/>
        <v>957.879999999991</v>
      </c>
      <c r="G246" s="8">
        <f t="shared" si="59"/>
        <v>0.9287999999999946</v>
      </c>
      <c r="H246" s="9">
        <v>-1000</v>
      </c>
      <c r="J246" s="8">
        <f t="shared" si="60"/>
        <v>0.9288</v>
      </c>
      <c r="K246" s="9">
        <f>IF(J246=N2,'Masse et Centrage'!$G$44,-1000)</f>
        <v>-1000</v>
      </c>
      <c r="L246" s="9">
        <f t="shared" si="54"/>
        <v>0</v>
      </c>
      <c r="S246" s="9">
        <f t="shared" si="61"/>
        <v>344</v>
      </c>
      <c r="T246" s="9">
        <f>IF(S246&lt;Q8,-1000,IF(S246&lt;=Q10,O10*S246+P10,IF(S246&lt;=Q11,O11*S246+P11,IF(S246&lt;=Q12,O12*S246+P12,8000))))</f>
        <v>7016.47640238</v>
      </c>
      <c r="U246" s="9">
        <f>IF(S246&lt;Q13,-1000,IF(S246&lt;=Q15,O15*S246+P15,IF(S246&lt;=Q16,O16*S246+P16,IF(S246&lt;=Q17,O17*S246+P17,8000))))</f>
        <v>-1000</v>
      </c>
      <c r="V246" s="9">
        <f>'Perfos Décollage'!F2</f>
        <v>500</v>
      </c>
      <c r="W246" s="9">
        <f t="shared" si="55"/>
        <v>0</v>
      </c>
      <c r="X246" s="9">
        <f t="shared" si="50"/>
        <v>-4000</v>
      </c>
      <c r="Y246" s="9">
        <f t="shared" si="56"/>
        <v>0</v>
      </c>
      <c r="Z246" s="9">
        <f t="shared" si="51"/>
        <v>-4000</v>
      </c>
      <c r="AB246" s="9">
        <f t="shared" si="62"/>
        <v>344</v>
      </c>
      <c r="AC246" s="9"/>
      <c r="AD246" s="9">
        <v>-1000</v>
      </c>
      <c r="AE246" s="9">
        <f>'Perfos Atterissage'!F2</f>
        <v>500</v>
      </c>
      <c r="AF246" s="9">
        <f t="shared" si="63"/>
        <v>0</v>
      </c>
      <c r="AG246" s="9">
        <f t="shared" si="52"/>
        <v>-4000</v>
      </c>
      <c r="AH246" s="9">
        <f t="shared" si="64"/>
        <v>0</v>
      </c>
      <c r="AI246" s="9">
        <f t="shared" si="53"/>
        <v>-4000</v>
      </c>
    </row>
    <row r="247" spans="1:35" ht="15">
      <c r="A247" s="8">
        <f t="shared" si="57"/>
        <v>0.9289999999999946</v>
      </c>
      <c r="B247" s="9">
        <f>'Masse et Centrage'!$G$44</f>
        <v>932</v>
      </c>
      <c r="D247" s="8">
        <f t="shared" si="58"/>
        <v>0.9289999999999946</v>
      </c>
      <c r="E247" s="9">
        <f t="shared" si="65"/>
        <v>958.212499999991</v>
      </c>
      <c r="G247" s="8">
        <f t="shared" si="59"/>
        <v>0.9289999999999946</v>
      </c>
      <c r="H247" s="9">
        <v>-1000</v>
      </c>
      <c r="J247" s="8">
        <f t="shared" si="60"/>
        <v>0.929</v>
      </c>
      <c r="K247" s="9">
        <f>IF(J247=N2,'Masse et Centrage'!$G$44,-1000)</f>
        <v>-1000</v>
      </c>
      <c r="L247" s="9">
        <f t="shared" si="54"/>
        <v>0</v>
      </c>
      <c r="S247" s="9">
        <f t="shared" si="61"/>
        <v>345</v>
      </c>
      <c r="T247" s="9">
        <f>IF(S247&lt;Q8,-1000,IF(S247&lt;=Q10,O10*S247+P10,IF(S247&lt;=Q11,O11*S247+P11,IF(S247&lt;=Q12,O12*S247+P12,8000))))</f>
        <v>7053.230428412</v>
      </c>
      <c r="U247" s="9">
        <f>IF(S247&lt;Q13,-1000,IF(S247&lt;=Q15,O15*S247+P15,IF(S247&lt;=Q16,O16*S247+P16,IF(S247&lt;=Q17,O17*S247+P17,8000))))</f>
        <v>-1000</v>
      </c>
      <c r="V247" s="9">
        <f>'Perfos Décollage'!F2</f>
        <v>500</v>
      </c>
      <c r="W247" s="9">
        <f t="shared" si="55"/>
        <v>0</v>
      </c>
      <c r="X247" s="9">
        <f t="shared" si="50"/>
        <v>-4000</v>
      </c>
      <c r="Y247" s="9">
        <f t="shared" si="56"/>
        <v>0</v>
      </c>
      <c r="Z247" s="9">
        <f t="shared" si="51"/>
        <v>-4000</v>
      </c>
      <c r="AB247" s="9">
        <f t="shared" si="62"/>
        <v>345</v>
      </c>
      <c r="AC247" s="9"/>
      <c r="AD247" s="9">
        <v>-1000</v>
      </c>
      <c r="AE247" s="9">
        <f>'Perfos Atterissage'!F2</f>
        <v>500</v>
      </c>
      <c r="AF247" s="9">
        <f t="shared" si="63"/>
        <v>0</v>
      </c>
      <c r="AG247" s="9">
        <f t="shared" si="52"/>
        <v>-4000</v>
      </c>
      <c r="AH247" s="9">
        <f t="shared" si="64"/>
        <v>0</v>
      </c>
      <c r="AI247" s="9">
        <f t="shared" si="53"/>
        <v>-4000</v>
      </c>
    </row>
    <row r="248" spans="1:35" ht="15">
      <c r="A248" s="8">
        <f t="shared" si="57"/>
        <v>0.9291999999999946</v>
      </c>
      <c r="B248" s="9">
        <f>'Masse et Centrage'!$G$44</f>
        <v>932</v>
      </c>
      <c r="D248" s="8">
        <f t="shared" si="58"/>
        <v>0.9291999999999946</v>
      </c>
      <c r="E248" s="9">
        <f t="shared" si="65"/>
        <v>958.544999999991</v>
      </c>
      <c r="G248" s="8">
        <f t="shared" si="59"/>
        <v>0.9291999999999946</v>
      </c>
      <c r="H248" s="9">
        <v>-1000</v>
      </c>
      <c r="J248" s="8">
        <f t="shared" si="60"/>
        <v>0.9292</v>
      </c>
      <c r="K248" s="9">
        <f>IF(J248=N2,'Masse et Centrage'!$G$44,-1000)</f>
        <v>-1000</v>
      </c>
      <c r="L248" s="9">
        <f t="shared" si="54"/>
        <v>0</v>
      </c>
      <c r="S248" s="9">
        <f t="shared" si="61"/>
        <v>346</v>
      </c>
      <c r="T248" s="9">
        <f>IF(S248&lt;Q8,-1000,IF(S248&lt;=Q10,O10*S248+P10,IF(S248&lt;=Q11,O11*S248+P11,IF(S248&lt;=Q12,O12*S248+P12,8000))))</f>
        <v>7089.984454444</v>
      </c>
      <c r="U248" s="9">
        <f>IF(S248&lt;Q13,-1000,IF(S248&lt;=Q15,O15*S248+P15,IF(S248&lt;=Q16,O16*S248+P16,IF(S248&lt;=Q17,O17*S248+P17,8000))))</f>
        <v>-1000</v>
      </c>
      <c r="V248" s="9">
        <f>'Perfos Décollage'!F2</f>
        <v>500</v>
      </c>
      <c r="W248" s="9">
        <f t="shared" si="55"/>
        <v>0</v>
      </c>
      <c r="X248" s="9">
        <f t="shared" si="50"/>
        <v>-4000</v>
      </c>
      <c r="Y248" s="9">
        <f t="shared" si="56"/>
        <v>0</v>
      </c>
      <c r="Z248" s="9">
        <f t="shared" si="51"/>
        <v>-4000</v>
      </c>
      <c r="AB248" s="9">
        <f t="shared" si="62"/>
        <v>346</v>
      </c>
      <c r="AC248" s="9"/>
      <c r="AD248" s="9">
        <v>-1000</v>
      </c>
      <c r="AE248" s="9">
        <f>'Perfos Atterissage'!F2</f>
        <v>500</v>
      </c>
      <c r="AF248" s="9">
        <f t="shared" si="63"/>
        <v>0</v>
      </c>
      <c r="AG248" s="9">
        <f t="shared" si="52"/>
        <v>-4000</v>
      </c>
      <c r="AH248" s="9">
        <f t="shared" si="64"/>
        <v>0</v>
      </c>
      <c r="AI248" s="9">
        <f t="shared" si="53"/>
        <v>-4000</v>
      </c>
    </row>
    <row r="249" spans="1:35" ht="15">
      <c r="A249" s="8">
        <f t="shared" si="57"/>
        <v>0.9293999999999946</v>
      </c>
      <c r="B249" s="9">
        <f>'Masse et Centrage'!$G$44</f>
        <v>932</v>
      </c>
      <c r="D249" s="8">
        <f t="shared" si="58"/>
        <v>0.9293999999999946</v>
      </c>
      <c r="E249" s="9">
        <f t="shared" si="65"/>
        <v>958.877499999991</v>
      </c>
      <c r="G249" s="8">
        <f t="shared" si="59"/>
        <v>0.9293999999999946</v>
      </c>
      <c r="H249" s="9">
        <v>-1000</v>
      </c>
      <c r="J249" s="8">
        <f t="shared" si="60"/>
        <v>0.9294</v>
      </c>
      <c r="K249" s="9">
        <f>IF(J249=N2,'Masse et Centrage'!$G$44,-1000)</f>
        <v>-1000</v>
      </c>
      <c r="L249" s="9">
        <f t="shared" si="54"/>
        <v>0</v>
      </c>
      <c r="S249" s="9">
        <f t="shared" si="61"/>
        <v>347</v>
      </c>
      <c r="T249" s="9">
        <f>IF(S249&lt;Q8,-1000,IF(S249&lt;=Q10,O10*S249+P10,IF(S249&lt;=Q11,O11*S249+P11,IF(S249&lt;=Q12,O12*S249+P12,8000))))</f>
        <v>7126.738480476</v>
      </c>
      <c r="U249" s="9">
        <f>IF(S249&lt;Q13,-1000,IF(S249&lt;=Q15,O15*S249+P15,IF(S249&lt;=Q16,O16*S249+P16,IF(S249&lt;=Q17,O17*S249+P17,8000))))</f>
        <v>-1000</v>
      </c>
      <c r="V249" s="9">
        <f>'Perfos Décollage'!F2</f>
        <v>500</v>
      </c>
      <c r="W249" s="9">
        <f t="shared" si="55"/>
        <v>0</v>
      </c>
      <c r="X249" s="9">
        <f t="shared" si="50"/>
        <v>-4000</v>
      </c>
      <c r="Y249" s="9">
        <f t="shared" si="56"/>
        <v>0</v>
      </c>
      <c r="Z249" s="9">
        <f t="shared" si="51"/>
        <v>-4000</v>
      </c>
      <c r="AB249" s="9">
        <f t="shared" si="62"/>
        <v>347</v>
      </c>
      <c r="AC249" s="9"/>
      <c r="AD249" s="9">
        <v>-1000</v>
      </c>
      <c r="AE249" s="9">
        <f>'Perfos Atterissage'!F2</f>
        <v>500</v>
      </c>
      <c r="AF249" s="9">
        <f t="shared" si="63"/>
        <v>0</v>
      </c>
      <c r="AG249" s="9">
        <f t="shared" si="52"/>
        <v>-4000</v>
      </c>
      <c r="AH249" s="9">
        <f t="shared" si="64"/>
        <v>0</v>
      </c>
      <c r="AI249" s="9">
        <f t="shared" si="53"/>
        <v>-4000</v>
      </c>
    </row>
    <row r="250" spans="1:35" ht="15">
      <c r="A250" s="8">
        <f t="shared" si="57"/>
        <v>0.9295999999999945</v>
      </c>
      <c r="B250" s="9">
        <f>'Masse et Centrage'!$G$44</f>
        <v>932</v>
      </c>
      <c r="D250" s="8">
        <f t="shared" si="58"/>
        <v>0.9295999999999945</v>
      </c>
      <c r="E250" s="9">
        <f t="shared" si="65"/>
        <v>959.2099999999909</v>
      </c>
      <c r="G250" s="8">
        <f t="shared" si="59"/>
        <v>0.9295999999999945</v>
      </c>
      <c r="H250" s="9">
        <v>-1000</v>
      </c>
      <c r="J250" s="8">
        <f t="shared" si="60"/>
        <v>0.9296</v>
      </c>
      <c r="K250" s="9">
        <f>IF(J250=N2,'Masse et Centrage'!$G$44,-1000)</f>
        <v>-1000</v>
      </c>
      <c r="L250" s="9">
        <f t="shared" si="54"/>
        <v>0</v>
      </c>
      <c r="S250" s="9">
        <f t="shared" si="61"/>
        <v>348</v>
      </c>
      <c r="T250" s="9">
        <f>IF(S250&lt;Q8,-1000,IF(S250&lt;=Q10,O10*S250+P10,IF(S250&lt;=Q11,O11*S250+P11,IF(S250&lt;=Q12,O12*S250+P12,8000))))</f>
        <v>7163.492506508001</v>
      </c>
      <c r="U250" s="9">
        <f>IF(S250&lt;Q13,-1000,IF(S250&lt;=Q15,O15*S250+P15,IF(S250&lt;=Q16,O16*S250+P16,IF(S250&lt;=Q17,O17*S250+P17,8000))))</f>
        <v>11.312185856002543</v>
      </c>
      <c r="V250" s="9">
        <f>'Perfos Décollage'!F2</f>
        <v>500</v>
      </c>
      <c r="W250" s="9">
        <f t="shared" si="55"/>
        <v>0</v>
      </c>
      <c r="X250" s="9">
        <f t="shared" si="50"/>
        <v>-4000</v>
      </c>
      <c r="Y250" s="9">
        <f t="shared" si="56"/>
        <v>0</v>
      </c>
      <c r="Z250" s="9">
        <f t="shared" si="51"/>
        <v>-4000</v>
      </c>
      <c r="AB250" s="9">
        <f t="shared" si="62"/>
        <v>348</v>
      </c>
      <c r="AC250" s="9"/>
      <c r="AD250" s="9">
        <v>-1000</v>
      </c>
      <c r="AE250" s="9">
        <f>'Perfos Atterissage'!F2</f>
        <v>500</v>
      </c>
      <c r="AF250" s="9">
        <f t="shared" si="63"/>
        <v>0</v>
      </c>
      <c r="AG250" s="9">
        <f t="shared" si="52"/>
        <v>-4000</v>
      </c>
      <c r="AH250" s="9">
        <f t="shared" si="64"/>
        <v>0</v>
      </c>
      <c r="AI250" s="9">
        <f t="shared" si="53"/>
        <v>-4000</v>
      </c>
    </row>
    <row r="251" spans="1:35" ht="15">
      <c r="A251" s="8">
        <f t="shared" si="57"/>
        <v>0.9297999999999945</v>
      </c>
      <c r="B251" s="9">
        <f>'Masse et Centrage'!$G$44</f>
        <v>932</v>
      </c>
      <c r="D251" s="8">
        <f t="shared" si="58"/>
        <v>0.9297999999999945</v>
      </c>
      <c r="E251" s="9">
        <f t="shared" si="65"/>
        <v>959.5424999999909</v>
      </c>
      <c r="G251" s="8">
        <f t="shared" si="59"/>
        <v>0.9297999999999945</v>
      </c>
      <c r="H251" s="9">
        <v>-1000</v>
      </c>
      <c r="J251" s="8">
        <f t="shared" si="60"/>
        <v>0.9298</v>
      </c>
      <c r="K251" s="9">
        <f>IF(J251=N2,'Masse et Centrage'!$G$44,-1000)</f>
        <v>-1000</v>
      </c>
      <c r="L251" s="9">
        <f t="shared" si="54"/>
        <v>0</v>
      </c>
      <c r="S251" s="9">
        <f t="shared" si="61"/>
        <v>349</v>
      </c>
      <c r="T251" s="9">
        <f>IF(S251&lt;Q8,-1000,IF(S251&lt;=Q10,O10*S251+P10,IF(S251&lt;=Q11,O11*S251+P11,IF(S251&lt;=Q12,O12*S251+P12,8000))))</f>
        <v>7200.246532540001</v>
      </c>
      <c r="U251" s="9">
        <f>IF(S251&lt;Q13,-1000,IF(S251&lt;=Q15,O15*S251+P15,IF(S251&lt;=Q16,O16*S251+P16,IF(S251&lt;=Q17,O17*S251+P17,8000))))</f>
        <v>44.6313678480019</v>
      </c>
      <c r="V251" s="9">
        <f>'Perfos Décollage'!F2</f>
        <v>500</v>
      </c>
      <c r="W251" s="9">
        <f t="shared" si="55"/>
        <v>0</v>
      </c>
      <c r="X251" s="9">
        <f t="shared" si="50"/>
        <v>-4000</v>
      </c>
      <c r="Y251" s="9">
        <f t="shared" si="56"/>
        <v>0</v>
      </c>
      <c r="Z251" s="9">
        <f t="shared" si="51"/>
        <v>-4000</v>
      </c>
      <c r="AB251" s="9">
        <f t="shared" si="62"/>
        <v>349</v>
      </c>
      <c r="AC251" s="9"/>
      <c r="AD251" s="9">
        <v>-1000</v>
      </c>
      <c r="AE251" s="9">
        <f>'Perfos Atterissage'!F2</f>
        <v>500</v>
      </c>
      <c r="AF251" s="9">
        <f t="shared" si="63"/>
        <v>0</v>
      </c>
      <c r="AG251" s="9">
        <f t="shared" si="52"/>
        <v>-4000</v>
      </c>
      <c r="AH251" s="9">
        <f t="shared" si="64"/>
        <v>0</v>
      </c>
      <c r="AI251" s="9">
        <f t="shared" si="53"/>
        <v>-4000</v>
      </c>
    </row>
    <row r="252" spans="1:35" ht="15">
      <c r="A252" s="8">
        <f t="shared" si="57"/>
        <v>0.9299999999999945</v>
      </c>
      <c r="B252" s="9">
        <f>'Masse et Centrage'!$G$44</f>
        <v>932</v>
      </c>
      <c r="D252" s="8">
        <f t="shared" si="58"/>
        <v>0.9299999999999945</v>
      </c>
      <c r="E252" s="9">
        <f t="shared" si="65"/>
        <v>959.8749999999909</v>
      </c>
      <c r="G252" s="8">
        <f t="shared" si="59"/>
        <v>0.9299999999999945</v>
      </c>
      <c r="H252" s="9">
        <v>-1000</v>
      </c>
      <c r="J252" s="8">
        <f t="shared" si="60"/>
        <v>0.93</v>
      </c>
      <c r="K252" s="9">
        <f>IF(J252=N2,'Masse et Centrage'!$G$44,-1000)</f>
        <v>-1000</v>
      </c>
      <c r="L252" s="9">
        <f t="shared" si="54"/>
        <v>0</v>
      </c>
      <c r="S252" s="9">
        <f t="shared" si="61"/>
        <v>350</v>
      </c>
      <c r="T252" s="9">
        <f>IF(S252&lt;Q8,-1000,IF(S252&lt;=Q10,O10*S252+P10,IF(S252&lt;=Q11,O11*S252+P11,IF(S252&lt;=Q12,O12*S252+P12,8000))))</f>
        <v>7237.000558571999</v>
      </c>
      <c r="U252" s="9">
        <f>IF(S252&lt;Q13,-1000,IF(S252&lt;=Q15,O15*S252+P15,IF(S252&lt;=Q16,O16*S252+P16,IF(S252&lt;=Q17,O17*S252+P17,8000))))</f>
        <v>77.95054984000308</v>
      </c>
      <c r="V252" s="9">
        <f>'Perfos Décollage'!F2</f>
        <v>500</v>
      </c>
      <c r="W252" s="9">
        <f t="shared" si="55"/>
        <v>0</v>
      </c>
      <c r="X252" s="9">
        <f t="shared" si="50"/>
        <v>-4000</v>
      </c>
      <c r="Y252" s="9">
        <f t="shared" si="56"/>
        <v>0</v>
      </c>
      <c r="Z252" s="9">
        <f t="shared" si="51"/>
        <v>-4000</v>
      </c>
      <c r="AB252" s="9">
        <f t="shared" si="62"/>
        <v>350</v>
      </c>
      <c r="AC252" s="9"/>
      <c r="AD252" s="9">
        <v>-1000</v>
      </c>
      <c r="AE252" s="9">
        <f>'Perfos Atterissage'!F2</f>
        <v>500</v>
      </c>
      <c r="AF252" s="9">
        <f t="shared" si="63"/>
        <v>0</v>
      </c>
      <c r="AG252" s="9">
        <f t="shared" si="52"/>
        <v>-4000</v>
      </c>
      <c r="AH252" s="9">
        <f t="shared" si="64"/>
        <v>0</v>
      </c>
      <c r="AI252" s="9">
        <f t="shared" si="53"/>
        <v>-4000</v>
      </c>
    </row>
    <row r="253" spans="1:35" ht="15">
      <c r="A253" s="8">
        <f t="shared" si="57"/>
        <v>0.9301999999999945</v>
      </c>
      <c r="B253" s="9">
        <f>'Masse et Centrage'!$G$44</f>
        <v>932</v>
      </c>
      <c r="D253" s="8">
        <f t="shared" si="58"/>
        <v>0.9301999999999945</v>
      </c>
      <c r="E253" s="9">
        <f t="shared" si="65"/>
        <v>960.2074999999909</v>
      </c>
      <c r="G253" s="8">
        <f t="shared" si="59"/>
        <v>0.9301999999999945</v>
      </c>
      <c r="H253" s="9">
        <v>-1000</v>
      </c>
      <c r="J253" s="8">
        <f t="shared" si="60"/>
        <v>0.9302</v>
      </c>
      <c r="K253" s="9">
        <f>IF(J253=N2,'Masse et Centrage'!$G$44,-1000)</f>
        <v>-1000</v>
      </c>
      <c r="L253" s="9">
        <f t="shared" si="54"/>
        <v>0</v>
      </c>
      <c r="S253" s="9">
        <f t="shared" si="61"/>
        <v>351</v>
      </c>
      <c r="T253" s="9">
        <f>IF(S253&lt;Q8,-1000,IF(S253&lt;=Q10,O10*S253+P10,IF(S253&lt;=Q11,O11*S253+P11,IF(S253&lt;=Q12,O12*S253+P12,8000))))</f>
        <v>7273.754584603999</v>
      </c>
      <c r="U253" s="9">
        <f>IF(S253&lt;Q13,-1000,IF(S253&lt;=Q15,O15*S253+P15,IF(S253&lt;=Q16,O16*S253+P16,IF(S253&lt;=Q17,O17*S253+P17,8000))))</f>
        <v>111.26973183200244</v>
      </c>
      <c r="V253" s="9">
        <f>'Perfos Décollage'!F2</f>
        <v>500</v>
      </c>
      <c r="W253" s="9">
        <f t="shared" si="55"/>
        <v>0</v>
      </c>
      <c r="X253" s="9">
        <f t="shared" si="50"/>
        <v>-4000</v>
      </c>
      <c r="Y253" s="9">
        <f t="shared" si="56"/>
        <v>0</v>
      </c>
      <c r="Z253" s="9">
        <f t="shared" si="51"/>
        <v>-4000</v>
      </c>
      <c r="AB253" s="9">
        <f t="shared" si="62"/>
        <v>351</v>
      </c>
      <c r="AC253" s="9"/>
      <c r="AD253" s="9">
        <v>-1000</v>
      </c>
      <c r="AE253" s="9">
        <f>'Perfos Atterissage'!F2</f>
        <v>500</v>
      </c>
      <c r="AF253" s="9">
        <f t="shared" si="63"/>
        <v>0</v>
      </c>
      <c r="AG253" s="9">
        <f t="shared" si="52"/>
        <v>-4000</v>
      </c>
      <c r="AH253" s="9">
        <f t="shared" si="64"/>
        <v>0</v>
      </c>
      <c r="AI253" s="9">
        <f t="shared" si="53"/>
        <v>-4000</v>
      </c>
    </row>
    <row r="254" spans="1:35" ht="15">
      <c r="A254" s="8">
        <f t="shared" si="57"/>
        <v>0.9303999999999945</v>
      </c>
      <c r="B254" s="9">
        <f>'Masse et Centrage'!$G$44</f>
        <v>932</v>
      </c>
      <c r="D254" s="8">
        <f t="shared" si="58"/>
        <v>0.9303999999999945</v>
      </c>
      <c r="E254" s="9">
        <f t="shared" si="65"/>
        <v>960.5399999999909</v>
      </c>
      <c r="G254" s="8">
        <f t="shared" si="59"/>
        <v>0.9303999999999945</v>
      </c>
      <c r="H254" s="9">
        <v>-1000</v>
      </c>
      <c r="J254" s="8">
        <f t="shared" si="60"/>
        <v>0.9304</v>
      </c>
      <c r="K254" s="9">
        <f>IF(J254=N2,'Masse et Centrage'!$G$44,-1000)</f>
        <v>-1000</v>
      </c>
      <c r="L254" s="9">
        <f t="shared" si="54"/>
        <v>0</v>
      </c>
      <c r="S254" s="9">
        <f t="shared" si="61"/>
        <v>352</v>
      </c>
      <c r="T254" s="9">
        <f>IF(S254&lt;Q8,-1000,IF(S254&lt;=Q10,O10*S254+P10,IF(S254&lt;=Q11,O11*S254+P11,IF(S254&lt;=Q12,O12*S254+P12,8000))))</f>
        <v>7310.5086106359995</v>
      </c>
      <c r="U254" s="9">
        <f>IF(S254&lt;Q13,-1000,IF(S254&lt;=Q15,O15*S254+P15,IF(S254&lt;=Q16,O16*S254+P16,IF(S254&lt;=Q17,O17*S254+P17,8000))))</f>
        <v>144.5889138240018</v>
      </c>
      <c r="V254" s="9">
        <f>'Perfos Décollage'!F2</f>
        <v>500</v>
      </c>
      <c r="W254" s="9">
        <f t="shared" si="55"/>
        <v>0</v>
      </c>
      <c r="X254" s="9">
        <f t="shared" si="50"/>
        <v>-4000</v>
      </c>
      <c r="Y254" s="9">
        <f t="shared" si="56"/>
        <v>0</v>
      </c>
      <c r="Z254" s="9">
        <f t="shared" si="51"/>
        <v>-4000</v>
      </c>
      <c r="AB254" s="9">
        <f t="shared" si="62"/>
        <v>352</v>
      </c>
      <c r="AC254" s="9"/>
      <c r="AD254" s="9">
        <v>-1000</v>
      </c>
      <c r="AE254" s="9">
        <f>'Perfos Atterissage'!F2</f>
        <v>500</v>
      </c>
      <c r="AF254" s="9">
        <f t="shared" si="63"/>
        <v>0</v>
      </c>
      <c r="AG254" s="9">
        <f t="shared" si="52"/>
        <v>-4000</v>
      </c>
      <c r="AH254" s="9">
        <f t="shared" si="64"/>
        <v>0</v>
      </c>
      <c r="AI254" s="9">
        <f t="shared" si="53"/>
        <v>-4000</v>
      </c>
    </row>
    <row r="255" spans="1:35" ht="15">
      <c r="A255" s="8">
        <f t="shared" si="57"/>
        <v>0.9305999999999944</v>
      </c>
      <c r="B255" s="9">
        <f>'Masse et Centrage'!$G$44</f>
        <v>932</v>
      </c>
      <c r="D255" s="8">
        <f t="shared" si="58"/>
        <v>0.9305999999999944</v>
      </c>
      <c r="E255" s="9">
        <f t="shared" si="65"/>
        <v>960.8724999999909</v>
      </c>
      <c r="G255" s="8">
        <f t="shared" si="59"/>
        <v>0.9305999999999944</v>
      </c>
      <c r="H255" s="9">
        <v>-1000</v>
      </c>
      <c r="J255" s="8">
        <f t="shared" si="60"/>
        <v>0.9306</v>
      </c>
      <c r="K255" s="9">
        <f>IF(J255=N2,'Masse et Centrage'!$G$44,-1000)</f>
        <v>-1000</v>
      </c>
      <c r="L255" s="9">
        <f t="shared" si="54"/>
        <v>0</v>
      </c>
      <c r="S255" s="9">
        <f t="shared" si="61"/>
        <v>353</v>
      </c>
      <c r="T255" s="9">
        <f>IF(S255&lt;Q8,-1000,IF(S255&lt;=Q10,O10*S255+P10,IF(S255&lt;=Q11,O11*S255+P11,IF(S255&lt;=Q12,O12*S255+P12,8000))))</f>
        <v>7347.262636668</v>
      </c>
      <c r="U255" s="9">
        <f>IF(S255&lt;Q13,-1000,IF(S255&lt;=Q15,O15*S255+P15,IF(S255&lt;=Q16,O16*S255+P16,IF(S255&lt;=Q17,O17*S255+P17,8000))))</f>
        <v>177.90809581600297</v>
      </c>
      <c r="V255" s="9">
        <f>'Perfos Décollage'!F2</f>
        <v>500</v>
      </c>
      <c r="W255" s="9">
        <f t="shared" si="55"/>
        <v>0</v>
      </c>
      <c r="X255" s="9">
        <f t="shared" si="50"/>
        <v>-4000</v>
      </c>
      <c r="Y255" s="9">
        <f t="shared" si="56"/>
        <v>0</v>
      </c>
      <c r="Z255" s="9">
        <f t="shared" si="51"/>
        <v>-4000</v>
      </c>
      <c r="AB255" s="9">
        <f t="shared" si="62"/>
        <v>353</v>
      </c>
      <c r="AC255" s="9"/>
      <c r="AD255" s="9">
        <v>-1000</v>
      </c>
      <c r="AE255" s="9">
        <f>'Perfos Atterissage'!F2</f>
        <v>500</v>
      </c>
      <c r="AF255" s="9">
        <f t="shared" si="63"/>
        <v>0</v>
      </c>
      <c r="AG255" s="9">
        <f t="shared" si="52"/>
        <v>-4000</v>
      </c>
      <c r="AH255" s="9">
        <f t="shared" si="64"/>
        <v>0</v>
      </c>
      <c r="AI255" s="9">
        <f t="shared" si="53"/>
        <v>-4000</v>
      </c>
    </row>
    <row r="256" spans="1:35" ht="15">
      <c r="A256" s="8">
        <f t="shared" si="57"/>
        <v>0.9307999999999944</v>
      </c>
      <c r="B256" s="9">
        <f>'Masse et Centrage'!$G$44</f>
        <v>932</v>
      </c>
      <c r="D256" s="8">
        <f t="shared" si="58"/>
        <v>0.9307999999999944</v>
      </c>
      <c r="E256" s="9">
        <f t="shared" si="65"/>
        <v>961.2049999999906</v>
      </c>
      <c r="G256" s="8">
        <f t="shared" si="59"/>
        <v>0.9307999999999944</v>
      </c>
      <c r="H256" s="9">
        <v>-1000</v>
      </c>
      <c r="J256" s="8">
        <f t="shared" si="60"/>
        <v>0.9308</v>
      </c>
      <c r="K256" s="9">
        <f>IF(J256=N2,'Masse et Centrage'!$G$44,-1000)</f>
        <v>-1000</v>
      </c>
      <c r="L256" s="9">
        <f t="shared" si="54"/>
        <v>0</v>
      </c>
      <c r="S256" s="9">
        <f t="shared" si="61"/>
        <v>354</v>
      </c>
      <c r="T256" s="9">
        <f>IF(S256&lt;Q8,-1000,IF(S256&lt;=Q10,O10*S256+P10,IF(S256&lt;=Q11,O11*S256+P11,IF(S256&lt;=Q12,O12*S256+P12,8000))))</f>
        <v>7384.0166627</v>
      </c>
      <c r="U256" s="9">
        <f>IF(S256&lt;Q13,-1000,IF(S256&lt;=Q15,O15*S256+P15,IF(S256&lt;=Q16,O16*S256+P16,IF(S256&lt;=Q17,O17*S256+P17,8000))))</f>
        <v>211.22727780800233</v>
      </c>
      <c r="V256" s="9">
        <f>'Perfos Décollage'!F2</f>
        <v>500</v>
      </c>
      <c r="W256" s="9">
        <f t="shared" si="55"/>
        <v>0</v>
      </c>
      <c r="X256" s="9">
        <f t="shared" si="50"/>
        <v>-4000</v>
      </c>
      <c r="Y256" s="9">
        <f t="shared" si="56"/>
        <v>0</v>
      </c>
      <c r="Z256" s="9">
        <f t="shared" si="51"/>
        <v>-4000</v>
      </c>
      <c r="AB256" s="9">
        <f t="shared" si="62"/>
        <v>354</v>
      </c>
      <c r="AC256" s="9"/>
      <c r="AD256" s="9">
        <v>-1000</v>
      </c>
      <c r="AE256" s="9">
        <f>'Perfos Atterissage'!F2</f>
        <v>500</v>
      </c>
      <c r="AF256" s="9">
        <f t="shared" si="63"/>
        <v>0</v>
      </c>
      <c r="AG256" s="9">
        <f t="shared" si="52"/>
        <v>-4000</v>
      </c>
      <c r="AH256" s="9">
        <f t="shared" si="64"/>
        <v>0</v>
      </c>
      <c r="AI256" s="9">
        <f t="shared" si="53"/>
        <v>-4000</v>
      </c>
    </row>
    <row r="257" spans="1:35" ht="15">
      <c r="A257" s="8">
        <f t="shared" si="57"/>
        <v>0.9309999999999944</v>
      </c>
      <c r="B257" s="9">
        <f>'Masse et Centrage'!$G$44</f>
        <v>932</v>
      </c>
      <c r="D257" s="8">
        <f t="shared" si="58"/>
        <v>0.9309999999999944</v>
      </c>
      <c r="E257" s="9">
        <f t="shared" si="65"/>
        <v>961.5374999999906</v>
      </c>
      <c r="G257" s="8">
        <f t="shared" si="59"/>
        <v>0.9309999999999944</v>
      </c>
      <c r="H257" s="9">
        <v>-1000</v>
      </c>
      <c r="J257" s="8">
        <f t="shared" si="60"/>
        <v>0.931</v>
      </c>
      <c r="K257" s="9">
        <f>IF(J257=N2,'Masse et Centrage'!$G$44,-1000)</f>
        <v>-1000</v>
      </c>
      <c r="L257" s="9">
        <f t="shared" si="54"/>
        <v>0</v>
      </c>
      <c r="S257" s="9">
        <f t="shared" si="61"/>
        <v>355</v>
      </c>
      <c r="T257" s="9">
        <f>IF(S257&lt;Q8,-1000,IF(S257&lt;=Q10,O10*S257+P10,IF(S257&lt;=Q11,O11*S257+P11,IF(S257&lt;=Q12,O12*S257+P12,8000))))</f>
        <v>7420.770688732</v>
      </c>
      <c r="U257" s="9">
        <f>IF(S257&lt;Q13,-1000,IF(S257&lt;=Q15,O15*S257+P15,IF(S257&lt;=Q16,O16*S257+P16,IF(S257&lt;=Q17,O17*S257+P17,8000))))</f>
        <v>244.5464598000035</v>
      </c>
      <c r="V257" s="9">
        <f>'Perfos Décollage'!F2</f>
        <v>500</v>
      </c>
      <c r="W257" s="9">
        <f t="shared" si="55"/>
        <v>0</v>
      </c>
      <c r="X257" s="9">
        <f t="shared" si="50"/>
        <v>-4000</v>
      </c>
      <c r="Y257" s="9">
        <f t="shared" si="56"/>
        <v>0</v>
      </c>
      <c r="Z257" s="9">
        <f t="shared" si="51"/>
        <v>-4000</v>
      </c>
      <c r="AB257" s="9">
        <f t="shared" si="62"/>
        <v>355</v>
      </c>
      <c r="AC257" s="9"/>
      <c r="AD257" s="9">
        <v>-1000</v>
      </c>
      <c r="AE257" s="9">
        <f>'Perfos Atterissage'!F2</f>
        <v>500</v>
      </c>
      <c r="AF257" s="9">
        <f t="shared" si="63"/>
        <v>0</v>
      </c>
      <c r="AG257" s="9">
        <f t="shared" si="52"/>
        <v>-4000</v>
      </c>
      <c r="AH257" s="9">
        <f t="shared" si="64"/>
        <v>0</v>
      </c>
      <c r="AI257" s="9">
        <f t="shared" si="53"/>
        <v>-4000</v>
      </c>
    </row>
    <row r="258" spans="1:35" ht="15">
      <c r="A258" s="8">
        <f t="shared" si="57"/>
        <v>0.9311999999999944</v>
      </c>
      <c r="B258" s="9">
        <f>'Masse et Centrage'!$G$44</f>
        <v>932</v>
      </c>
      <c r="D258" s="8">
        <f t="shared" si="58"/>
        <v>0.9311999999999944</v>
      </c>
      <c r="E258" s="9">
        <f t="shared" si="65"/>
        <v>961.8699999999906</v>
      </c>
      <c r="G258" s="8">
        <f t="shared" si="59"/>
        <v>0.9311999999999944</v>
      </c>
      <c r="H258" s="9">
        <v>-1000</v>
      </c>
      <c r="J258" s="8">
        <f t="shared" si="60"/>
        <v>0.9312</v>
      </c>
      <c r="K258" s="9">
        <f>IF(J258=N2,'Masse et Centrage'!$G$44,-1000)</f>
        <v>-1000</v>
      </c>
      <c r="L258" s="9">
        <f t="shared" si="54"/>
        <v>0</v>
      </c>
      <c r="S258" s="9">
        <f t="shared" si="61"/>
        <v>356</v>
      </c>
      <c r="T258" s="9">
        <f>IF(S258&lt;Q8,-1000,IF(S258&lt;=Q10,O10*S258+P10,IF(S258&lt;=Q11,O11*S258+P11,IF(S258&lt;=Q12,O12*S258+P12,8000))))</f>
        <v>7457.524714764</v>
      </c>
      <c r="U258" s="9">
        <f>IF(S258&lt;Q13,-1000,IF(S258&lt;=Q15,O15*S258+P15,IF(S258&lt;=Q16,O16*S258+P16,IF(S258&lt;=Q17,O17*S258+P17,8000))))</f>
        <v>277.86564179200286</v>
      </c>
      <c r="V258" s="9">
        <f>'Perfos Décollage'!F2</f>
        <v>500</v>
      </c>
      <c r="W258" s="9">
        <f t="shared" si="55"/>
        <v>0</v>
      </c>
      <c r="X258" s="9">
        <f aca="true" t="shared" si="66" ref="X258:X321">IF(W258=0,-4000,T258)</f>
        <v>-4000</v>
      </c>
      <c r="Y258" s="9">
        <f t="shared" si="56"/>
        <v>0</v>
      </c>
      <c r="Z258" s="9">
        <f aca="true" t="shared" si="67" ref="Z258:Z321">IF(Y258=0,-4000,U258)</f>
        <v>-4000</v>
      </c>
      <c r="AB258" s="9">
        <f t="shared" si="62"/>
        <v>356</v>
      </c>
      <c r="AC258" s="9"/>
      <c r="AD258" s="9">
        <v>-1000</v>
      </c>
      <c r="AE258" s="9">
        <f>'Perfos Atterissage'!F2</f>
        <v>500</v>
      </c>
      <c r="AF258" s="9">
        <f t="shared" si="63"/>
        <v>0</v>
      </c>
      <c r="AG258" s="9">
        <f aca="true" t="shared" si="68" ref="AG258:AG321">IF(AF258=0,-4000,AC258)</f>
        <v>-4000</v>
      </c>
      <c r="AH258" s="9">
        <f t="shared" si="64"/>
        <v>0</v>
      </c>
      <c r="AI258" s="9">
        <f aca="true" t="shared" si="69" ref="AI258:AI321">IF(AH258=0,-4000,AD258)</f>
        <v>-4000</v>
      </c>
    </row>
    <row r="259" spans="1:35" ht="15">
      <c r="A259" s="8">
        <f t="shared" si="57"/>
        <v>0.9313999999999943</v>
      </c>
      <c r="B259" s="9">
        <f>'Masse et Centrage'!$G$44</f>
        <v>932</v>
      </c>
      <c r="D259" s="8">
        <f t="shared" si="58"/>
        <v>0.9313999999999943</v>
      </c>
      <c r="E259" s="9">
        <f t="shared" si="65"/>
        <v>962.2024999999906</v>
      </c>
      <c r="G259" s="8">
        <f t="shared" si="59"/>
        <v>0.9313999999999943</v>
      </c>
      <c r="H259" s="9">
        <v>-1000</v>
      </c>
      <c r="J259" s="8">
        <f t="shared" si="60"/>
        <v>0.9314</v>
      </c>
      <c r="K259" s="9">
        <f>IF(J259=N2,'Masse et Centrage'!$G$44,-1000)</f>
        <v>-1000</v>
      </c>
      <c r="L259" s="9">
        <f aca="true" t="shared" si="70" ref="L259:L322">IF(K259&gt;E259,1,0)</f>
        <v>0</v>
      </c>
      <c r="S259" s="9">
        <f t="shared" si="61"/>
        <v>357</v>
      </c>
      <c r="T259" s="9">
        <f>IF(S259&lt;Q8,-1000,IF(S259&lt;=Q10,O10*S259+P10,IF(S259&lt;=Q11,O11*S259+P11,IF(S259&lt;=Q12,O12*S259+P12,8000))))</f>
        <v>7494.278740796</v>
      </c>
      <c r="U259" s="9">
        <f>IF(S259&lt;Q13,-1000,IF(S259&lt;=Q15,O15*S259+P15,IF(S259&lt;=Q16,O16*S259+P16,IF(S259&lt;=Q17,O17*S259+P17,8000))))</f>
        <v>311.1848237840022</v>
      </c>
      <c r="V259" s="9">
        <f>'Perfos Décollage'!F2</f>
        <v>500</v>
      </c>
      <c r="W259" s="9">
        <f aca="true" t="shared" si="71" ref="W259:W322">IF(AND(V259&lt;=T259,V259&gt;T258),S259,0)</f>
        <v>0</v>
      </c>
      <c r="X259" s="9">
        <f t="shared" si="66"/>
        <v>-4000</v>
      </c>
      <c r="Y259" s="9">
        <f aca="true" t="shared" si="72" ref="Y259:Y322">IF(AND(V259&lt;=U259,V259&gt;U258),S259,0)</f>
        <v>0</v>
      </c>
      <c r="Z259" s="9">
        <f t="shared" si="67"/>
        <v>-4000</v>
      </c>
      <c r="AB259" s="9">
        <f t="shared" si="62"/>
        <v>357</v>
      </c>
      <c r="AC259" s="9"/>
      <c r="AD259" s="9">
        <v>-1000</v>
      </c>
      <c r="AE259" s="9">
        <f>'Perfos Atterissage'!F2</f>
        <v>500</v>
      </c>
      <c r="AF259" s="9">
        <f t="shared" si="63"/>
        <v>0</v>
      </c>
      <c r="AG259" s="9">
        <f t="shared" si="68"/>
        <v>-4000</v>
      </c>
      <c r="AH259" s="9">
        <f t="shared" si="64"/>
        <v>0</v>
      </c>
      <c r="AI259" s="9">
        <f t="shared" si="69"/>
        <v>-4000</v>
      </c>
    </row>
    <row r="260" spans="1:35" ht="15">
      <c r="A260" s="8">
        <f aca="true" t="shared" si="73" ref="A260:A323">A259+0.0002</f>
        <v>0.9315999999999943</v>
      </c>
      <c r="B260" s="9">
        <f>'Masse et Centrage'!$G$44</f>
        <v>932</v>
      </c>
      <c r="D260" s="8">
        <f aca="true" t="shared" si="74" ref="D260:D323">D259+0.0002</f>
        <v>0.9315999999999943</v>
      </c>
      <c r="E260" s="9">
        <f t="shared" si="65"/>
        <v>962.5349999999905</v>
      </c>
      <c r="G260" s="8">
        <f aca="true" t="shared" si="75" ref="G260:G323">G259+0.0002</f>
        <v>0.9315999999999943</v>
      </c>
      <c r="H260" s="9">
        <v>-1000</v>
      </c>
      <c r="J260" s="8">
        <f aca="true" t="shared" si="76" ref="J260:J323">ROUND(J259+0.0002,4)</f>
        <v>0.9316</v>
      </c>
      <c r="K260" s="9">
        <f>IF(J260=N2,'Masse et Centrage'!$G$44,-1000)</f>
        <v>-1000</v>
      </c>
      <c r="L260" s="9">
        <f t="shared" si="70"/>
        <v>0</v>
      </c>
      <c r="S260" s="9">
        <f aca="true" t="shared" si="77" ref="S260:S323">S259+1</f>
        <v>358</v>
      </c>
      <c r="T260" s="9">
        <f>IF(S260&lt;Q8,-1000,IF(S260&lt;=Q10,O10*S260+P10,IF(S260&lt;=Q11,O11*S260+P11,IF(S260&lt;=Q12,O12*S260+P12,8000))))</f>
        <v>8000</v>
      </c>
      <c r="U260" s="9">
        <f>IF(S260&lt;Q13,-1000,IF(S260&lt;=Q15,O15*S260+P15,IF(S260&lt;=Q16,O16*S260+P16,IF(S260&lt;=Q17,O17*S260+P17,8000))))</f>
        <v>344.5040057760034</v>
      </c>
      <c r="V260" s="9">
        <f>'Perfos Décollage'!F2</f>
        <v>500</v>
      </c>
      <c r="W260" s="9">
        <f t="shared" si="71"/>
        <v>0</v>
      </c>
      <c r="X260" s="9">
        <f t="shared" si="66"/>
        <v>-4000</v>
      </c>
      <c r="Y260" s="9">
        <f t="shared" si="72"/>
        <v>0</v>
      </c>
      <c r="Z260" s="9">
        <f t="shared" si="67"/>
        <v>-4000</v>
      </c>
      <c r="AB260" s="9">
        <f aca="true" t="shared" si="78" ref="AB260:AB323">AB259+1</f>
        <v>358</v>
      </c>
      <c r="AC260" s="9"/>
      <c r="AD260" s="9">
        <v>-1000</v>
      </c>
      <c r="AE260" s="9">
        <f>'Perfos Atterissage'!F2</f>
        <v>500</v>
      </c>
      <c r="AF260" s="9">
        <f aca="true" t="shared" si="79" ref="AF260:AF323">IF(AND(AE260&lt;=AC260,AE260&gt;AC259),AB260,0)</f>
        <v>0</v>
      </c>
      <c r="AG260" s="9">
        <f t="shared" si="68"/>
        <v>-4000</v>
      </c>
      <c r="AH260" s="9">
        <f aca="true" t="shared" si="80" ref="AH260:AH323">IF(AND(AE260&lt;=AD260,AE260&gt;AD259),AB260,0)</f>
        <v>0</v>
      </c>
      <c r="AI260" s="9">
        <f t="shared" si="69"/>
        <v>-4000</v>
      </c>
    </row>
    <row r="261" spans="1:35" ht="15">
      <c r="A261" s="8">
        <f t="shared" si="73"/>
        <v>0.9317999999999943</v>
      </c>
      <c r="B261" s="9">
        <f>'Masse et Centrage'!$G$44</f>
        <v>932</v>
      </c>
      <c r="D261" s="8">
        <f t="shared" si="74"/>
        <v>0.9317999999999943</v>
      </c>
      <c r="E261" s="9">
        <f t="shared" si="65"/>
        <v>962.8674999999905</v>
      </c>
      <c r="G261" s="8">
        <f t="shared" si="75"/>
        <v>0.9317999999999943</v>
      </c>
      <c r="H261" s="9">
        <v>-1000</v>
      </c>
      <c r="J261" s="8">
        <f t="shared" si="76"/>
        <v>0.9318</v>
      </c>
      <c r="K261" s="9">
        <f>IF(J261=N2,'Masse et Centrage'!$G$44,-1000)</f>
        <v>-1000</v>
      </c>
      <c r="L261" s="9">
        <f t="shared" si="70"/>
        <v>0</v>
      </c>
      <c r="S261" s="9">
        <f t="shared" si="77"/>
        <v>359</v>
      </c>
      <c r="T261" s="9">
        <f>IF(S261&lt;Q8,-1000,IF(S261&lt;=Q10,O10*S261+P10,IF(S261&lt;=Q11,O11*S261+P11,IF(S261&lt;=Q12,O12*S261+P12,8000))))</f>
        <v>8000</v>
      </c>
      <c r="U261" s="9">
        <f>IF(S261&lt;Q13,-1000,IF(S261&lt;=Q15,O15*S261+P15,IF(S261&lt;=Q16,O16*S261+P16,IF(S261&lt;=Q17,O17*S261+P17,8000))))</f>
        <v>377.82318776800275</v>
      </c>
      <c r="V261" s="9">
        <f>'Perfos Décollage'!F2</f>
        <v>500</v>
      </c>
      <c r="W261" s="9">
        <f t="shared" si="71"/>
        <v>0</v>
      </c>
      <c r="X261" s="9">
        <f t="shared" si="66"/>
        <v>-4000</v>
      </c>
      <c r="Y261" s="9">
        <f t="shared" si="72"/>
        <v>0</v>
      </c>
      <c r="Z261" s="9">
        <f t="shared" si="67"/>
        <v>-4000</v>
      </c>
      <c r="AB261" s="9">
        <f t="shared" si="78"/>
        <v>359</v>
      </c>
      <c r="AC261" s="9"/>
      <c r="AD261" s="9">
        <v>-1000</v>
      </c>
      <c r="AE261" s="9">
        <f>'Perfos Atterissage'!F2</f>
        <v>500</v>
      </c>
      <c r="AF261" s="9">
        <f t="shared" si="79"/>
        <v>0</v>
      </c>
      <c r="AG261" s="9">
        <f t="shared" si="68"/>
        <v>-4000</v>
      </c>
      <c r="AH261" s="9">
        <f t="shared" si="80"/>
        <v>0</v>
      </c>
      <c r="AI261" s="9">
        <f t="shared" si="69"/>
        <v>-4000</v>
      </c>
    </row>
    <row r="262" spans="1:35" ht="15">
      <c r="A262" s="8">
        <f t="shared" si="73"/>
        <v>0.9319999999999943</v>
      </c>
      <c r="B262" s="9">
        <f>'Masse et Centrage'!$G$44</f>
        <v>932</v>
      </c>
      <c r="D262" s="8">
        <f t="shared" si="74"/>
        <v>0.9319999999999943</v>
      </c>
      <c r="E262" s="9">
        <f t="shared" si="65"/>
        <v>963.1999999999905</v>
      </c>
      <c r="G262" s="8">
        <f t="shared" si="75"/>
        <v>0.9319999999999943</v>
      </c>
      <c r="H262" s="9">
        <v>-1000</v>
      </c>
      <c r="J262" s="8">
        <f t="shared" si="76"/>
        <v>0.932</v>
      </c>
      <c r="K262" s="9">
        <f>IF(J262=N2,'Masse et Centrage'!$G$44,-1000)</f>
        <v>-1000</v>
      </c>
      <c r="L262" s="9">
        <f t="shared" si="70"/>
        <v>0</v>
      </c>
      <c r="S262" s="9">
        <f t="shared" si="77"/>
        <v>360</v>
      </c>
      <c r="T262" s="9">
        <f>IF(S262&lt;Q8,-1000,IF(S262&lt;=Q10,O10*S262+P10,IF(S262&lt;=Q11,O11*S262+P11,IF(S262&lt;=Q12,O12*S262+P12,8000))))</f>
        <v>8000</v>
      </c>
      <c r="U262" s="9">
        <f>IF(S262&lt;Q13,-1000,IF(S262&lt;=Q15,O15*S262+P15,IF(S262&lt;=Q16,O16*S262+P16,IF(S262&lt;=Q17,O17*S262+P17,8000))))</f>
        <v>411.1423697600021</v>
      </c>
      <c r="V262" s="9">
        <f>'Perfos Décollage'!F2</f>
        <v>500</v>
      </c>
      <c r="W262" s="9">
        <f t="shared" si="71"/>
        <v>0</v>
      </c>
      <c r="X262" s="9">
        <f t="shared" si="66"/>
        <v>-4000</v>
      </c>
      <c r="Y262" s="9">
        <f t="shared" si="72"/>
        <v>0</v>
      </c>
      <c r="Z262" s="9">
        <f t="shared" si="67"/>
        <v>-4000</v>
      </c>
      <c r="AB262" s="9">
        <f t="shared" si="78"/>
        <v>360</v>
      </c>
      <c r="AC262" s="9"/>
      <c r="AD262" s="9">
        <v>-1000</v>
      </c>
      <c r="AE262" s="9">
        <f>'Perfos Atterissage'!F2</f>
        <v>500</v>
      </c>
      <c r="AF262" s="9">
        <f t="shared" si="79"/>
        <v>0</v>
      </c>
      <c r="AG262" s="9">
        <f t="shared" si="68"/>
        <v>-4000</v>
      </c>
      <c r="AH262" s="9">
        <f t="shared" si="80"/>
        <v>0</v>
      </c>
      <c r="AI262" s="9">
        <f t="shared" si="69"/>
        <v>-4000</v>
      </c>
    </row>
    <row r="263" spans="1:35" ht="15">
      <c r="A263" s="8">
        <f t="shared" si="73"/>
        <v>0.9321999999999943</v>
      </c>
      <c r="B263" s="9">
        <f>'Masse et Centrage'!$G$44</f>
        <v>932</v>
      </c>
      <c r="D263" s="8">
        <f t="shared" si="74"/>
        <v>0.9321999999999943</v>
      </c>
      <c r="E263" s="9">
        <f t="shared" si="65"/>
        <v>963.5324999999905</v>
      </c>
      <c r="G263" s="8">
        <f t="shared" si="75"/>
        <v>0.9321999999999943</v>
      </c>
      <c r="H263" s="9">
        <v>-1000</v>
      </c>
      <c r="J263" s="8">
        <f t="shared" si="76"/>
        <v>0.9322</v>
      </c>
      <c r="K263" s="9">
        <f>IF(J263=N2,'Masse et Centrage'!$G$44,-1000)</f>
        <v>-1000</v>
      </c>
      <c r="L263" s="9">
        <f t="shared" si="70"/>
        <v>0</v>
      </c>
      <c r="S263" s="9">
        <f t="shared" si="77"/>
        <v>361</v>
      </c>
      <c r="T263" s="9">
        <f>IF(S263&lt;Q8,-1000,IF(S263&lt;=Q10,O10*S263+P10,IF(S263&lt;=Q11,O11*S263+P11,IF(S263&lt;=Q12,O12*S263+P12,8000))))</f>
        <v>8000</v>
      </c>
      <c r="U263" s="9">
        <f>IF(S263&lt;Q13,-1000,IF(S263&lt;=Q15,O15*S263+P15,IF(S263&lt;=Q16,O16*S263+P16,IF(S263&lt;=Q17,O17*S263+P17,8000))))</f>
        <v>444.4615517520033</v>
      </c>
      <c r="V263" s="9">
        <f>'Perfos Décollage'!F2</f>
        <v>500</v>
      </c>
      <c r="W263" s="9">
        <f t="shared" si="71"/>
        <v>0</v>
      </c>
      <c r="X263" s="9">
        <f t="shared" si="66"/>
        <v>-4000</v>
      </c>
      <c r="Y263" s="9">
        <f t="shared" si="72"/>
        <v>0</v>
      </c>
      <c r="Z263" s="9">
        <f t="shared" si="67"/>
        <v>-4000</v>
      </c>
      <c r="AB263" s="9">
        <f t="shared" si="78"/>
        <v>361</v>
      </c>
      <c r="AC263" s="9"/>
      <c r="AD263" s="9">
        <v>-1000</v>
      </c>
      <c r="AE263" s="9">
        <f>'Perfos Atterissage'!F2</f>
        <v>500</v>
      </c>
      <c r="AF263" s="9">
        <f t="shared" si="79"/>
        <v>0</v>
      </c>
      <c r="AG263" s="9">
        <f t="shared" si="68"/>
        <v>-4000</v>
      </c>
      <c r="AH263" s="9">
        <f t="shared" si="80"/>
        <v>0</v>
      </c>
      <c r="AI263" s="9">
        <f t="shared" si="69"/>
        <v>-4000</v>
      </c>
    </row>
    <row r="264" spans="1:35" ht="15">
      <c r="A264" s="8">
        <f t="shared" si="73"/>
        <v>0.9323999999999942</v>
      </c>
      <c r="B264" s="9">
        <f>'Masse et Centrage'!$G$44</f>
        <v>932</v>
      </c>
      <c r="D264" s="8">
        <f t="shared" si="74"/>
        <v>0.9323999999999942</v>
      </c>
      <c r="E264" s="9">
        <f t="shared" si="65"/>
        <v>963.8649999999905</v>
      </c>
      <c r="G264" s="8">
        <f t="shared" si="75"/>
        <v>0.9323999999999942</v>
      </c>
      <c r="H264" s="9">
        <v>-1000</v>
      </c>
      <c r="J264" s="8">
        <f t="shared" si="76"/>
        <v>0.9324</v>
      </c>
      <c r="K264" s="9">
        <f>IF(J264=N2,'Masse et Centrage'!$G$44,-1000)</f>
        <v>-1000</v>
      </c>
      <c r="L264" s="9">
        <f t="shared" si="70"/>
        <v>0</v>
      </c>
      <c r="S264" s="9">
        <f t="shared" si="77"/>
        <v>362</v>
      </c>
      <c r="T264" s="9">
        <f>IF(S264&lt;Q8,-1000,IF(S264&lt;=Q10,O10*S264+P10,IF(S264&lt;=Q11,O11*S264+P11,IF(S264&lt;=Q12,O12*S264+P12,8000))))</f>
        <v>8000</v>
      </c>
      <c r="U264" s="9">
        <f>IF(S264&lt;Q13,-1000,IF(S264&lt;=Q15,O15*S264+P15,IF(S264&lt;=Q16,O16*S264+P16,IF(S264&lt;=Q17,O17*S264+P17,8000))))</f>
        <v>477.78073374400265</v>
      </c>
      <c r="V264" s="9">
        <f>'Perfos Décollage'!F2</f>
        <v>500</v>
      </c>
      <c r="W264" s="9">
        <f t="shared" si="71"/>
        <v>0</v>
      </c>
      <c r="X264" s="9">
        <f t="shared" si="66"/>
        <v>-4000</v>
      </c>
      <c r="Y264" s="9">
        <f t="shared" si="72"/>
        <v>0</v>
      </c>
      <c r="Z264" s="9">
        <f t="shared" si="67"/>
        <v>-4000</v>
      </c>
      <c r="AB264" s="9">
        <f t="shared" si="78"/>
        <v>362</v>
      </c>
      <c r="AC264" s="9"/>
      <c r="AD264" s="9">
        <v>-1000</v>
      </c>
      <c r="AE264" s="9">
        <f>'Perfos Atterissage'!F2</f>
        <v>500</v>
      </c>
      <c r="AF264" s="9">
        <f t="shared" si="79"/>
        <v>0</v>
      </c>
      <c r="AG264" s="9">
        <f t="shared" si="68"/>
        <v>-4000</v>
      </c>
      <c r="AH264" s="9">
        <f t="shared" si="80"/>
        <v>0</v>
      </c>
      <c r="AI264" s="9">
        <f t="shared" si="69"/>
        <v>-4000</v>
      </c>
    </row>
    <row r="265" spans="1:35" ht="15">
      <c r="A265" s="8">
        <f t="shared" si="73"/>
        <v>0.9325999999999942</v>
      </c>
      <c r="B265" s="9">
        <f>'Masse et Centrage'!$G$44</f>
        <v>932</v>
      </c>
      <c r="D265" s="8">
        <f t="shared" si="74"/>
        <v>0.9325999999999942</v>
      </c>
      <c r="E265" s="9">
        <f t="shared" si="65"/>
        <v>964.1974999999904</v>
      </c>
      <c r="G265" s="8">
        <f t="shared" si="75"/>
        <v>0.9325999999999942</v>
      </c>
      <c r="H265" s="9">
        <v>-1000</v>
      </c>
      <c r="J265" s="8">
        <f t="shared" si="76"/>
        <v>0.9326</v>
      </c>
      <c r="K265" s="9">
        <f>IF(J265=N2,'Masse et Centrage'!$G$44,-1000)</f>
        <v>-1000</v>
      </c>
      <c r="L265" s="9">
        <f t="shared" si="70"/>
        <v>0</v>
      </c>
      <c r="S265" s="9">
        <f t="shared" si="77"/>
        <v>363</v>
      </c>
      <c r="T265" s="9">
        <f>IF(S265&lt;Q8,-1000,IF(S265&lt;=Q10,O10*S265+P10,IF(S265&lt;=Q11,O11*S265+P11,IF(S265&lt;=Q12,O12*S265+P12,8000))))</f>
        <v>8000</v>
      </c>
      <c r="U265" s="9">
        <f>IF(S265&lt;Q13,-1000,IF(S265&lt;=Q15,O15*S265+P15,IF(S265&lt;=Q16,O16*S265+P16,IF(S265&lt;=Q17,O17*S265+P17,8000))))</f>
        <v>511.099915736002</v>
      </c>
      <c r="V265" s="9">
        <f>'Perfos Décollage'!F2</f>
        <v>500</v>
      </c>
      <c r="W265" s="9">
        <f t="shared" si="71"/>
        <v>0</v>
      </c>
      <c r="X265" s="9">
        <f t="shared" si="66"/>
        <v>-4000</v>
      </c>
      <c r="Y265" s="9">
        <f t="shared" si="72"/>
        <v>363</v>
      </c>
      <c r="Z265" s="9">
        <f t="shared" si="67"/>
        <v>511.099915736002</v>
      </c>
      <c r="AB265" s="9">
        <f t="shared" si="78"/>
        <v>363</v>
      </c>
      <c r="AC265" s="9"/>
      <c r="AD265" s="9">
        <v>-1000</v>
      </c>
      <c r="AE265" s="9">
        <f>'Perfos Atterissage'!F2</f>
        <v>500</v>
      </c>
      <c r="AF265" s="9">
        <f t="shared" si="79"/>
        <v>0</v>
      </c>
      <c r="AG265" s="9">
        <f t="shared" si="68"/>
        <v>-4000</v>
      </c>
      <c r="AH265" s="9">
        <f t="shared" si="80"/>
        <v>0</v>
      </c>
      <c r="AI265" s="9">
        <f t="shared" si="69"/>
        <v>-4000</v>
      </c>
    </row>
    <row r="266" spans="1:35" ht="15">
      <c r="A266" s="8">
        <f t="shared" si="73"/>
        <v>0.9327999999999942</v>
      </c>
      <c r="B266" s="9">
        <f>'Masse et Centrage'!$G$44</f>
        <v>932</v>
      </c>
      <c r="D266" s="8">
        <f t="shared" si="74"/>
        <v>0.9327999999999942</v>
      </c>
      <c r="E266" s="9">
        <f t="shared" si="65"/>
        <v>964.5299999999904</v>
      </c>
      <c r="G266" s="8">
        <f t="shared" si="75"/>
        <v>0.9327999999999942</v>
      </c>
      <c r="H266" s="9">
        <v>-1000</v>
      </c>
      <c r="J266" s="8">
        <f t="shared" si="76"/>
        <v>0.9328</v>
      </c>
      <c r="K266" s="9">
        <f>IF(J266=N2,'Masse et Centrage'!$G$44,-1000)</f>
        <v>-1000</v>
      </c>
      <c r="L266" s="9">
        <f t="shared" si="70"/>
        <v>0</v>
      </c>
      <c r="S266" s="9">
        <f t="shared" si="77"/>
        <v>364</v>
      </c>
      <c r="T266" s="9">
        <f>IF(S266&lt;Q8,-1000,IF(S266&lt;=Q10,O10*S266+P10,IF(S266&lt;=Q11,O11*S266+P11,IF(S266&lt;=Q12,O12*S266+P12,8000))))</f>
        <v>8000</v>
      </c>
      <c r="U266" s="9">
        <f>IF(S266&lt;Q13,-1000,IF(S266&lt;=Q15,O15*S266+P15,IF(S266&lt;=Q16,O16*S266+P16,IF(S266&lt;=Q17,O17*S266+P17,8000))))</f>
        <v>544.4190977280032</v>
      </c>
      <c r="V266" s="9">
        <f>'Perfos Décollage'!F2</f>
        <v>500</v>
      </c>
      <c r="W266" s="9">
        <f t="shared" si="71"/>
        <v>0</v>
      </c>
      <c r="X266" s="9">
        <f t="shared" si="66"/>
        <v>-4000</v>
      </c>
      <c r="Y266" s="9">
        <f t="shared" si="72"/>
        <v>0</v>
      </c>
      <c r="Z266" s="9">
        <f t="shared" si="67"/>
        <v>-4000</v>
      </c>
      <c r="AB266" s="9">
        <f t="shared" si="78"/>
        <v>364</v>
      </c>
      <c r="AC266" s="9"/>
      <c r="AD266" s="9">
        <v>-1000</v>
      </c>
      <c r="AE266" s="9">
        <f>'Perfos Atterissage'!F2</f>
        <v>500</v>
      </c>
      <c r="AF266" s="9">
        <f t="shared" si="79"/>
        <v>0</v>
      </c>
      <c r="AG266" s="9">
        <f t="shared" si="68"/>
        <v>-4000</v>
      </c>
      <c r="AH266" s="9">
        <f t="shared" si="80"/>
        <v>0</v>
      </c>
      <c r="AI266" s="9">
        <f t="shared" si="69"/>
        <v>-4000</v>
      </c>
    </row>
    <row r="267" spans="1:35" ht="15">
      <c r="A267" s="8">
        <f t="shared" si="73"/>
        <v>0.9329999999999942</v>
      </c>
      <c r="B267" s="9">
        <f>'Masse et Centrage'!$G$44</f>
        <v>932</v>
      </c>
      <c r="D267" s="8">
        <f t="shared" si="74"/>
        <v>0.9329999999999942</v>
      </c>
      <c r="E267" s="9">
        <f t="shared" si="65"/>
        <v>964.8624999999904</v>
      </c>
      <c r="G267" s="8">
        <f t="shared" si="75"/>
        <v>0.9329999999999942</v>
      </c>
      <c r="H267" s="9">
        <v>-1000</v>
      </c>
      <c r="J267" s="8">
        <f t="shared" si="76"/>
        <v>0.933</v>
      </c>
      <c r="K267" s="9">
        <f>IF(J267=N2,'Masse et Centrage'!$G$44,-1000)</f>
        <v>-1000</v>
      </c>
      <c r="L267" s="9">
        <f t="shared" si="70"/>
        <v>0</v>
      </c>
      <c r="S267" s="9">
        <f t="shared" si="77"/>
        <v>365</v>
      </c>
      <c r="T267" s="9">
        <f>IF(S267&lt;Q8,-1000,IF(S267&lt;=Q10,O10*S267+P10,IF(S267&lt;=Q11,O11*S267+P11,IF(S267&lt;=Q12,O12*S267+P12,8000))))</f>
        <v>8000</v>
      </c>
      <c r="U267" s="9">
        <f>IF(S267&lt;Q13,-1000,IF(S267&lt;=Q15,O15*S267+P15,IF(S267&lt;=Q16,O16*S267+P16,IF(S267&lt;=Q17,O17*S267+P17,8000))))</f>
        <v>577.7382797200025</v>
      </c>
      <c r="V267" s="9">
        <f>'Perfos Décollage'!F2</f>
        <v>500</v>
      </c>
      <c r="W267" s="9">
        <f t="shared" si="71"/>
        <v>0</v>
      </c>
      <c r="X267" s="9">
        <f t="shared" si="66"/>
        <v>-4000</v>
      </c>
      <c r="Y267" s="9">
        <f t="shared" si="72"/>
        <v>0</v>
      </c>
      <c r="Z267" s="9">
        <f t="shared" si="67"/>
        <v>-4000</v>
      </c>
      <c r="AB267" s="9">
        <f t="shared" si="78"/>
        <v>365</v>
      </c>
      <c r="AC267" s="9"/>
      <c r="AD267" s="9">
        <v>-1000</v>
      </c>
      <c r="AE267" s="9">
        <f>'Perfos Atterissage'!F2</f>
        <v>500</v>
      </c>
      <c r="AF267" s="9">
        <f t="shared" si="79"/>
        <v>0</v>
      </c>
      <c r="AG267" s="9">
        <f t="shared" si="68"/>
        <v>-4000</v>
      </c>
      <c r="AH267" s="9">
        <f t="shared" si="80"/>
        <v>0</v>
      </c>
      <c r="AI267" s="9">
        <f t="shared" si="69"/>
        <v>-4000</v>
      </c>
    </row>
    <row r="268" spans="1:35" ht="15">
      <c r="A268" s="8">
        <f t="shared" si="73"/>
        <v>0.9331999999999941</v>
      </c>
      <c r="B268" s="9">
        <f>'Masse et Centrage'!$G$44</f>
        <v>932</v>
      </c>
      <c r="D268" s="8">
        <f t="shared" si="74"/>
        <v>0.9331999999999941</v>
      </c>
      <c r="E268" s="9">
        <f t="shared" si="65"/>
        <v>965.1949999999902</v>
      </c>
      <c r="G268" s="8">
        <f t="shared" si="75"/>
        <v>0.9331999999999941</v>
      </c>
      <c r="H268" s="9">
        <v>-1000</v>
      </c>
      <c r="J268" s="8">
        <f t="shared" si="76"/>
        <v>0.9332</v>
      </c>
      <c r="K268" s="9">
        <f>IF(J268=N2,'Masse et Centrage'!$G$44,-1000)</f>
        <v>-1000</v>
      </c>
      <c r="L268" s="9">
        <f t="shared" si="70"/>
        <v>0</v>
      </c>
      <c r="S268" s="9">
        <f t="shared" si="77"/>
        <v>366</v>
      </c>
      <c r="T268" s="9">
        <f>IF(S268&lt;Q8,-1000,IF(S268&lt;=Q10,O10*S268+P10,IF(S268&lt;=Q11,O11*S268+P11,IF(S268&lt;=Q12,O12*S268+P12,8000))))</f>
        <v>8000</v>
      </c>
      <c r="U268" s="9">
        <f>IF(S268&lt;Q13,-1000,IF(S268&lt;=Q15,O15*S268+P15,IF(S268&lt;=Q16,O16*S268+P16,IF(S268&lt;=Q17,O17*S268+P17,8000))))</f>
        <v>611.0574617120037</v>
      </c>
      <c r="V268" s="9">
        <f>'Perfos Décollage'!F2</f>
        <v>500</v>
      </c>
      <c r="W268" s="9">
        <f t="shared" si="71"/>
        <v>0</v>
      </c>
      <c r="X268" s="9">
        <f t="shared" si="66"/>
        <v>-4000</v>
      </c>
      <c r="Y268" s="9">
        <f t="shared" si="72"/>
        <v>0</v>
      </c>
      <c r="Z268" s="9">
        <f t="shared" si="67"/>
        <v>-4000</v>
      </c>
      <c r="AB268" s="9">
        <f t="shared" si="78"/>
        <v>366</v>
      </c>
      <c r="AC268" s="9"/>
      <c r="AD268" s="9">
        <v>-1000</v>
      </c>
      <c r="AE268" s="9">
        <f>'Perfos Atterissage'!F2</f>
        <v>500</v>
      </c>
      <c r="AF268" s="9">
        <f t="shared" si="79"/>
        <v>0</v>
      </c>
      <c r="AG268" s="9">
        <f t="shared" si="68"/>
        <v>-4000</v>
      </c>
      <c r="AH268" s="9">
        <f t="shared" si="80"/>
        <v>0</v>
      </c>
      <c r="AI268" s="9">
        <f t="shared" si="69"/>
        <v>-4000</v>
      </c>
    </row>
    <row r="269" spans="1:35" ht="15">
      <c r="A269" s="8">
        <f t="shared" si="73"/>
        <v>0.9333999999999941</v>
      </c>
      <c r="B269" s="9">
        <f>'Masse et Centrage'!$G$44</f>
        <v>932</v>
      </c>
      <c r="D269" s="8">
        <f t="shared" si="74"/>
        <v>0.9333999999999941</v>
      </c>
      <c r="E269" s="9">
        <f t="shared" si="65"/>
        <v>965.5274999999901</v>
      </c>
      <c r="G269" s="8">
        <f t="shared" si="75"/>
        <v>0.9333999999999941</v>
      </c>
      <c r="H269" s="9">
        <v>-1000</v>
      </c>
      <c r="J269" s="8">
        <f t="shared" si="76"/>
        <v>0.9334</v>
      </c>
      <c r="K269" s="9">
        <f>IF(J269=N2,'Masse et Centrage'!$G$44,-1000)</f>
        <v>-1000</v>
      </c>
      <c r="L269" s="9">
        <f t="shared" si="70"/>
        <v>0</v>
      </c>
      <c r="S269" s="9">
        <f t="shared" si="77"/>
        <v>367</v>
      </c>
      <c r="T269" s="9">
        <f>IF(S269&lt;Q8,-1000,IF(S269&lt;=Q10,O10*S269+P10,IF(S269&lt;=Q11,O11*S269+P11,IF(S269&lt;=Q12,O12*S269+P12,8000))))</f>
        <v>8000</v>
      </c>
      <c r="U269" s="9">
        <f>IF(S269&lt;Q13,-1000,IF(S269&lt;=Q15,O15*S269+P15,IF(S269&lt;=Q16,O16*S269+P16,IF(S269&lt;=Q17,O17*S269+P17,8000))))</f>
        <v>644.3766437040031</v>
      </c>
      <c r="V269" s="9">
        <f>'Perfos Décollage'!F2</f>
        <v>500</v>
      </c>
      <c r="W269" s="9">
        <f t="shared" si="71"/>
        <v>0</v>
      </c>
      <c r="X269" s="9">
        <f t="shared" si="66"/>
        <v>-4000</v>
      </c>
      <c r="Y269" s="9">
        <f t="shared" si="72"/>
        <v>0</v>
      </c>
      <c r="Z269" s="9">
        <f t="shared" si="67"/>
        <v>-4000</v>
      </c>
      <c r="AB269" s="9">
        <f t="shared" si="78"/>
        <v>367</v>
      </c>
      <c r="AC269" s="9"/>
      <c r="AD269" s="9">
        <v>-1000</v>
      </c>
      <c r="AE269" s="9">
        <f>'Perfos Atterissage'!F2</f>
        <v>500</v>
      </c>
      <c r="AF269" s="9">
        <f t="shared" si="79"/>
        <v>0</v>
      </c>
      <c r="AG269" s="9">
        <f t="shared" si="68"/>
        <v>-4000</v>
      </c>
      <c r="AH269" s="9">
        <f t="shared" si="80"/>
        <v>0</v>
      </c>
      <c r="AI269" s="9">
        <f t="shared" si="69"/>
        <v>-4000</v>
      </c>
    </row>
    <row r="270" spans="1:35" ht="15">
      <c r="A270" s="8">
        <f t="shared" si="73"/>
        <v>0.9335999999999941</v>
      </c>
      <c r="B270" s="9">
        <f>'Masse et Centrage'!$G$44</f>
        <v>932</v>
      </c>
      <c r="D270" s="8">
        <f t="shared" si="74"/>
        <v>0.9335999999999941</v>
      </c>
      <c r="E270" s="9">
        <f t="shared" si="65"/>
        <v>965.8599999999901</v>
      </c>
      <c r="G270" s="8">
        <f t="shared" si="75"/>
        <v>0.9335999999999941</v>
      </c>
      <c r="H270" s="9">
        <v>-1000</v>
      </c>
      <c r="J270" s="8">
        <f t="shared" si="76"/>
        <v>0.9336</v>
      </c>
      <c r="K270" s="9">
        <f>IF(J270=N2,'Masse et Centrage'!$G$44,-1000)</f>
        <v>-1000</v>
      </c>
      <c r="L270" s="9">
        <f t="shared" si="70"/>
        <v>0</v>
      </c>
      <c r="S270" s="9">
        <f t="shared" si="77"/>
        <v>368</v>
      </c>
      <c r="T270" s="9">
        <f>IF(S270&lt;Q8,-1000,IF(S270&lt;=Q10,O10*S270+P10,IF(S270&lt;=Q11,O11*S270+P11,IF(S270&lt;=Q12,O12*S270+P12,8000))))</f>
        <v>8000</v>
      </c>
      <c r="U270" s="9">
        <f>IF(S270&lt;Q13,-1000,IF(S270&lt;=Q15,O15*S270+P15,IF(S270&lt;=Q16,O16*S270+P16,IF(S270&lt;=Q17,O17*S270+P17,8000))))</f>
        <v>677.6958256960024</v>
      </c>
      <c r="V270" s="9">
        <f>'Perfos Décollage'!F2</f>
        <v>500</v>
      </c>
      <c r="W270" s="9">
        <f t="shared" si="71"/>
        <v>0</v>
      </c>
      <c r="X270" s="9">
        <f t="shared" si="66"/>
        <v>-4000</v>
      </c>
      <c r="Y270" s="9">
        <f t="shared" si="72"/>
        <v>0</v>
      </c>
      <c r="Z270" s="9">
        <f t="shared" si="67"/>
        <v>-4000</v>
      </c>
      <c r="AB270" s="9">
        <f t="shared" si="78"/>
        <v>368</v>
      </c>
      <c r="AC270" s="9"/>
      <c r="AD270" s="9">
        <v>-1000</v>
      </c>
      <c r="AE270" s="9">
        <f>'Perfos Atterissage'!F2</f>
        <v>500</v>
      </c>
      <c r="AF270" s="9">
        <f t="shared" si="79"/>
        <v>0</v>
      </c>
      <c r="AG270" s="9">
        <f t="shared" si="68"/>
        <v>-4000</v>
      </c>
      <c r="AH270" s="9">
        <f t="shared" si="80"/>
        <v>0</v>
      </c>
      <c r="AI270" s="9">
        <f t="shared" si="69"/>
        <v>-4000</v>
      </c>
    </row>
    <row r="271" spans="1:35" ht="15">
      <c r="A271" s="8">
        <f t="shared" si="73"/>
        <v>0.9337999999999941</v>
      </c>
      <c r="B271" s="9">
        <f>'Masse et Centrage'!$G$44</f>
        <v>932</v>
      </c>
      <c r="D271" s="8">
        <f t="shared" si="74"/>
        <v>0.9337999999999941</v>
      </c>
      <c r="E271" s="9">
        <f t="shared" si="65"/>
        <v>966.1924999999901</v>
      </c>
      <c r="G271" s="8">
        <f t="shared" si="75"/>
        <v>0.9337999999999941</v>
      </c>
      <c r="H271" s="9">
        <v>-1000</v>
      </c>
      <c r="J271" s="8">
        <f t="shared" si="76"/>
        <v>0.9338</v>
      </c>
      <c r="K271" s="9">
        <f>IF(J271=N2,'Masse et Centrage'!$G$44,-1000)</f>
        <v>-1000</v>
      </c>
      <c r="L271" s="9">
        <f t="shared" si="70"/>
        <v>0</v>
      </c>
      <c r="S271" s="9">
        <f t="shared" si="77"/>
        <v>369</v>
      </c>
      <c r="T271" s="9">
        <f>IF(S271&lt;Q8,-1000,IF(S271&lt;=Q10,O10*S271+P10,IF(S271&lt;=Q11,O11*S271+P11,IF(S271&lt;=Q12,O12*S271+P12,8000))))</f>
        <v>8000</v>
      </c>
      <c r="U271" s="9">
        <f>IF(S271&lt;Q13,-1000,IF(S271&lt;=Q15,O15*S271+P15,IF(S271&lt;=Q16,O16*S271+P16,IF(S271&lt;=Q17,O17*S271+P17,8000))))</f>
        <v>711.0150076880036</v>
      </c>
      <c r="V271" s="9">
        <f>'Perfos Décollage'!F2</f>
        <v>500</v>
      </c>
      <c r="W271" s="9">
        <f t="shared" si="71"/>
        <v>0</v>
      </c>
      <c r="X271" s="9">
        <f t="shared" si="66"/>
        <v>-4000</v>
      </c>
      <c r="Y271" s="9">
        <f t="shared" si="72"/>
        <v>0</v>
      </c>
      <c r="Z271" s="9">
        <f t="shared" si="67"/>
        <v>-4000</v>
      </c>
      <c r="AB271" s="9">
        <f t="shared" si="78"/>
        <v>369</v>
      </c>
      <c r="AC271" s="9"/>
      <c r="AD271" s="9">
        <v>-1000</v>
      </c>
      <c r="AE271" s="9">
        <f>'Perfos Atterissage'!F2</f>
        <v>500</v>
      </c>
      <c r="AF271" s="9">
        <f t="shared" si="79"/>
        <v>0</v>
      </c>
      <c r="AG271" s="9">
        <f t="shared" si="68"/>
        <v>-4000</v>
      </c>
      <c r="AH271" s="9">
        <f t="shared" si="80"/>
        <v>0</v>
      </c>
      <c r="AI271" s="9">
        <f t="shared" si="69"/>
        <v>-4000</v>
      </c>
    </row>
    <row r="272" spans="1:35" ht="15">
      <c r="A272" s="8">
        <f t="shared" si="73"/>
        <v>0.9339999999999941</v>
      </c>
      <c r="B272" s="9">
        <f>'Masse et Centrage'!$G$44</f>
        <v>932</v>
      </c>
      <c r="D272" s="8">
        <f t="shared" si="74"/>
        <v>0.9339999999999941</v>
      </c>
      <c r="E272" s="9">
        <f t="shared" si="65"/>
        <v>966.5249999999901</v>
      </c>
      <c r="G272" s="8">
        <f t="shared" si="75"/>
        <v>0.9339999999999941</v>
      </c>
      <c r="H272" s="9">
        <v>-1000</v>
      </c>
      <c r="J272" s="8">
        <f t="shared" si="76"/>
        <v>0.934</v>
      </c>
      <c r="K272" s="9">
        <f>IF(J272=N2,'Masse et Centrage'!$G$44,-1000)</f>
        <v>-1000</v>
      </c>
      <c r="L272" s="9">
        <f t="shared" si="70"/>
        <v>0</v>
      </c>
      <c r="S272" s="9">
        <f t="shared" si="77"/>
        <v>370</v>
      </c>
      <c r="T272" s="9">
        <f>IF(S272&lt;Q8,-1000,IF(S272&lt;=Q10,O10*S272+P10,IF(S272&lt;=Q11,O11*S272+P11,IF(S272&lt;=Q12,O12*S272+P12,8000))))</f>
        <v>8000</v>
      </c>
      <c r="U272" s="9">
        <f>IF(S272&lt;Q13,-1000,IF(S272&lt;=Q15,O15*S272+P15,IF(S272&lt;=Q16,O16*S272+P16,IF(S272&lt;=Q17,O17*S272+P17,8000))))</f>
        <v>744.334189680003</v>
      </c>
      <c r="V272" s="9">
        <f>'Perfos Décollage'!F2</f>
        <v>500</v>
      </c>
      <c r="W272" s="9">
        <f t="shared" si="71"/>
        <v>0</v>
      </c>
      <c r="X272" s="9">
        <f t="shared" si="66"/>
        <v>-4000</v>
      </c>
      <c r="Y272" s="9">
        <f t="shared" si="72"/>
        <v>0</v>
      </c>
      <c r="Z272" s="9">
        <f t="shared" si="67"/>
        <v>-4000</v>
      </c>
      <c r="AB272" s="9">
        <f t="shared" si="78"/>
        <v>370</v>
      </c>
      <c r="AC272" s="9"/>
      <c r="AD272" s="9">
        <v>-1000</v>
      </c>
      <c r="AE272" s="9">
        <f>'Perfos Atterissage'!F2</f>
        <v>500</v>
      </c>
      <c r="AF272" s="9">
        <f t="shared" si="79"/>
        <v>0</v>
      </c>
      <c r="AG272" s="9">
        <f t="shared" si="68"/>
        <v>-4000</v>
      </c>
      <c r="AH272" s="9">
        <f t="shared" si="80"/>
        <v>0</v>
      </c>
      <c r="AI272" s="9">
        <f t="shared" si="69"/>
        <v>-4000</v>
      </c>
    </row>
    <row r="273" spans="1:35" ht="15">
      <c r="A273" s="8">
        <f t="shared" si="73"/>
        <v>0.934199999999994</v>
      </c>
      <c r="B273" s="9">
        <f>'Masse et Centrage'!$G$44</f>
        <v>932</v>
      </c>
      <c r="D273" s="8">
        <f t="shared" si="74"/>
        <v>0.934199999999994</v>
      </c>
      <c r="E273" s="9">
        <f t="shared" si="65"/>
        <v>966.8574999999901</v>
      </c>
      <c r="G273" s="8">
        <f t="shared" si="75"/>
        <v>0.934199999999994</v>
      </c>
      <c r="H273" s="9">
        <v>-1000</v>
      </c>
      <c r="J273" s="8">
        <f t="shared" si="76"/>
        <v>0.9342</v>
      </c>
      <c r="K273" s="9">
        <f>IF(J273=N2,'Masse et Centrage'!$G$44,-1000)</f>
        <v>-1000</v>
      </c>
      <c r="L273" s="9">
        <f t="shared" si="70"/>
        <v>0</v>
      </c>
      <c r="S273" s="9">
        <f t="shared" si="77"/>
        <v>371</v>
      </c>
      <c r="T273" s="9">
        <f>IF(S273&lt;Q8,-1000,IF(S273&lt;=Q10,O10*S273+P10,IF(S273&lt;=Q11,O11*S273+P11,IF(S273&lt;=Q12,O12*S273+P12,8000))))</f>
        <v>8000</v>
      </c>
      <c r="U273" s="9">
        <f>IF(S273&lt;Q13,-1000,IF(S273&lt;=Q15,O15*S273+P15,IF(S273&lt;=Q16,O16*S273+P16,IF(S273&lt;=Q17,O17*S273+P17,8000))))</f>
        <v>777.6533716720023</v>
      </c>
      <c r="V273" s="9">
        <f>'Perfos Décollage'!F2</f>
        <v>500</v>
      </c>
      <c r="W273" s="9">
        <f t="shared" si="71"/>
        <v>0</v>
      </c>
      <c r="X273" s="9">
        <f t="shared" si="66"/>
        <v>-4000</v>
      </c>
      <c r="Y273" s="9">
        <f t="shared" si="72"/>
        <v>0</v>
      </c>
      <c r="Z273" s="9">
        <f t="shared" si="67"/>
        <v>-4000</v>
      </c>
      <c r="AB273" s="9">
        <f t="shared" si="78"/>
        <v>371</v>
      </c>
      <c r="AC273" s="9"/>
      <c r="AD273" s="9">
        <v>-1000</v>
      </c>
      <c r="AE273" s="9">
        <f>'Perfos Atterissage'!F2</f>
        <v>500</v>
      </c>
      <c r="AF273" s="9">
        <f t="shared" si="79"/>
        <v>0</v>
      </c>
      <c r="AG273" s="9">
        <f t="shared" si="68"/>
        <v>-4000</v>
      </c>
      <c r="AH273" s="9">
        <f t="shared" si="80"/>
        <v>0</v>
      </c>
      <c r="AI273" s="9">
        <f t="shared" si="69"/>
        <v>-4000</v>
      </c>
    </row>
    <row r="274" spans="1:35" ht="15">
      <c r="A274" s="8">
        <f t="shared" si="73"/>
        <v>0.934399999999994</v>
      </c>
      <c r="B274" s="9">
        <f>'Masse et Centrage'!$G$44</f>
        <v>932</v>
      </c>
      <c r="D274" s="8">
        <f t="shared" si="74"/>
        <v>0.934399999999994</v>
      </c>
      <c r="E274" s="9">
        <f t="shared" si="65"/>
        <v>967.18999999999</v>
      </c>
      <c r="G274" s="8">
        <f t="shared" si="75"/>
        <v>0.934399999999994</v>
      </c>
      <c r="H274" s="9">
        <v>-1000</v>
      </c>
      <c r="J274" s="8">
        <f t="shared" si="76"/>
        <v>0.9344</v>
      </c>
      <c r="K274" s="9">
        <f>IF(J274=N2,'Masse et Centrage'!$G$44,-1000)</f>
        <v>-1000</v>
      </c>
      <c r="L274" s="9">
        <f t="shared" si="70"/>
        <v>0</v>
      </c>
      <c r="S274" s="9">
        <f t="shared" si="77"/>
        <v>372</v>
      </c>
      <c r="T274" s="9">
        <f>IF(S274&lt;Q8,-1000,IF(S274&lt;=Q10,O10*S274+P10,IF(S274&lt;=Q11,O11*S274+P11,IF(S274&lt;=Q12,O12*S274+P12,8000))))</f>
        <v>8000</v>
      </c>
      <c r="U274" s="9">
        <f>IF(S274&lt;Q13,-1000,IF(S274&lt;=Q15,O15*S274+P15,IF(S274&lt;=Q16,O16*S274+P16,IF(S274&lt;=Q17,O17*S274+P17,8000))))</f>
        <v>810.9725536640035</v>
      </c>
      <c r="V274" s="9">
        <f>'Perfos Décollage'!F2</f>
        <v>500</v>
      </c>
      <c r="W274" s="9">
        <f t="shared" si="71"/>
        <v>0</v>
      </c>
      <c r="X274" s="9">
        <f t="shared" si="66"/>
        <v>-4000</v>
      </c>
      <c r="Y274" s="9">
        <f t="shared" si="72"/>
        <v>0</v>
      </c>
      <c r="Z274" s="9">
        <f t="shared" si="67"/>
        <v>-4000</v>
      </c>
      <c r="AB274" s="9">
        <f t="shared" si="78"/>
        <v>372</v>
      </c>
      <c r="AC274" s="9"/>
      <c r="AD274" s="9">
        <v>-1000</v>
      </c>
      <c r="AE274" s="9">
        <f>'Perfos Atterissage'!F2</f>
        <v>500</v>
      </c>
      <c r="AF274" s="9">
        <f t="shared" si="79"/>
        <v>0</v>
      </c>
      <c r="AG274" s="9">
        <f t="shared" si="68"/>
        <v>-4000</v>
      </c>
      <c r="AH274" s="9">
        <f t="shared" si="80"/>
        <v>0</v>
      </c>
      <c r="AI274" s="9">
        <f t="shared" si="69"/>
        <v>-4000</v>
      </c>
    </row>
    <row r="275" spans="1:35" ht="15">
      <c r="A275" s="8">
        <f t="shared" si="73"/>
        <v>0.934599999999994</v>
      </c>
      <c r="B275" s="9">
        <f>'Masse et Centrage'!$G$44</f>
        <v>932</v>
      </c>
      <c r="D275" s="8">
        <f t="shared" si="74"/>
        <v>0.934599999999994</v>
      </c>
      <c r="E275" s="9">
        <f t="shared" si="65"/>
        <v>967.52249999999</v>
      </c>
      <c r="G275" s="8">
        <f t="shared" si="75"/>
        <v>0.934599999999994</v>
      </c>
      <c r="H275" s="9">
        <v>-1000</v>
      </c>
      <c r="J275" s="8">
        <f t="shared" si="76"/>
        <v>0.9346</v>
      </c>
      <c r="K275" s="9">
        <f>IF(J275=N2,'Masse et Centrage'!$G$44,-1000)</f>
        <v>-1000</v>
      </c>
      <c r="L275" s="9">
        <f t="shared" si="70"/>
        <v>0</v>
      </c>
      <c r="S275" s="9">
        <f t="shared" si="77"/>
        <v>373</v>
      </c>
      <c r="T275" s="9">
        <f>IF(S275&lt;Q8,-1000,IF(S275&lt;=Q10,O10*S275+P10,IF(S275&lt;=Q11,O11*S275+P11,IF(S275&lt;=Q12,O12*S275+P12,8000))))</f>
        <v>8000</v>
      </c>
      <c r="U275" s="9">
        <f>IF(S275&lt;Q13,-1000,IF(S275&lt;=Q15,O15*S275+P15,IF(S275&lt;=Q16,O16*S275+P16,IF(S275&lt;=Q17,O17*S275+P17,8000))))</f>
        <v>844.2917356560029</v>
      </c>
      <c r="V275" s="9">
        <f>'Perfos Décollage'!F2</f>
        <v>500</v>
      </c>
      <c r="W275" s="9">
        <f t="shared" si="71"/>
        <v>0</v>
      </c>
      <c r="X275" s="9">
        <f t="shared" si="66"/>
        <v>-4000</v>
      </c>
      <c r="Y275" s="9">
        <f t="shared" si="72"/>
        <v>0</v>
      </c>
      <c r="Z275" s="9">
        <f t="shared" si="67"/>
        <v>-4000</v>
      </c>
      <c r="AB275" s="9">
        <f t="shared" si="78"/>
        <v>373</v>
      </c>
      <c r="AC275" s="9"/>
      <c r="AD275" s="9">
        <v>-1000</v>
      </c>
      <c r="AE275" s="9">
        <f>'Perfos Atterissage'!F2</f>
        <v>500</v>
      </c>
      <c r="AF275" s="9">
        <f t="shared" si="79"/>
        <v>0</v>
      </c>
      <c r="AG275" s="9">
        <f t="shared" si="68"/>
        <v>-4000</v>
      </c>
      <c r="AH275" s="9">
        <f t="shared" si="80"/>
        <v>0</v>
      </c>
      <c r="AI275" s="9">
        <f t="shared" si="69"/>
        <v>-4000</v>
      </c>
    </row>
    <row r="276" spans="1:35" ht="15">
      <c r="A276" s="8">
        <f t="shared" si="73"/>
        <v>0.934799999999994</v>
      </c>
      <c r="B276" s="9">
        <f>'Masse et Centrage'!$G$44</f>
        <v>932</v>
      </c>
      <c r="D276" s="8">
        <f t="shared" si="74"/>
        <v>0.934799999999994</v>
      </c>
      <c r="E276" s="9">
        <f t="shared" si="65"/>
        <v>967.85499999999</v>
      </c>
      <c r="G276" s="8">
        <f t="shared" si="75"/>
        <v>0.934799999999994</v>
      </c>
      <c r="H276" s="9">
        <v>-1000</v>
      </c>
      <c r="J276" s="8">
        <f t="shared" si="76"/>
        <v>0.9348</v>
      </c>
      <c r="K276" s="9">
        <f>IF(J276=N2,'Masse et Centrage'!$G$44,-1000)</f>
        <v>-1000</v>
      </c>
      <c r="L276" s="9">
        <f t="shared" si="70"/>
        <v>0</v>
      </c>
      <c r="S276" s="9">
        <f t="shared" si="77"/>
        <v>374</v>
      </c>
      <c r="T276" s="9">
        <f>IF(S276&lt;Q8,-1000,IF(S276&lt;=Q10,O10*S276+P10,IF(S276&lt;=Q11,O11*S276+P11,IF(S276&lt;=Q12,O12*S276+P12,8000))))</f>
        <v>8000</v>
      </c>
      <c r="U276" s="9">
        <f>IF(S276&lt;Q13,-1000,IF(S276&lt;=Q15,O15*S276+P15,IF(S276&lt;=Q16,O16*S276+P16,IF(S276&lt;=Q17,O17*S276+P17,8000))))</f>
        <v>877.6109176480022</v>
      </c>
      <c r="V276" s="9">
        <f>'Perfos Décollage'!F2</f>
        <v>500</v>
      </c>
      <c r="W276" s="9">
        <f t="shared" si="71"/>
        <v>0</v>
      </c>
      <c r="X276" s="9">
        <f t="shared" si="66"/>
        <v>-4000</v>
      </c>
      <c r="Y276" s="9">
        <f t="shared" si="72"/>
        <v>0</v>
      </c>
      <c r="Z276" s="9">
        <f t="shared" si="67"/>
        <v>-4000</v>
      </c>
      <c r="AB276" s="9">
        <f t="shared" si="78"/>
        <v>374</v>
      </c>
      <c r="AC276" s="9"/>
      <c r="AD276" s="9">
        <v>-1000</v>
      </c>
      <c r="AE276" s="9">
        <f>'Perfos Atterissage'!F2</f>
        <v>500</v>
      </c>
      <c r="AF276" s="9">
        <f t="shared" si="79"/>
        <v>0</v>
      </c>
      <c r="AG276" s="9">
        <f t="shared" si="68"/>
        <v>-4000</v>
      </c>
      <c r="AH276" s="9">
        <f t="shared" si="80"/>
        <v>0</v>
      </c>
      <c r="AI276" s="9">
        <f t="shared" si="69"/>
        <v>-4000</v>
      </c>
    </row>
    <row r="277" spans="1:35" ht="15">
      <c r="A277" s="8">
        <f t="shared" si="73"/>
        <v>0.934999999999994</v>
      </c>
      <c r="B277" s="9">
        <f>'Masse et Centrage'!$G$44</f>
        <v>932</v>
      </c>
      <c r="D277" s="8">
        <f t="shared" si="74"/>
        <v>0.934999999999994</v>
      </c>
      <c r="E277" s="9">
        <f t="shared" si="65"/>
        <v>968.18749999999</v>
      </c>
      <c r="G277" s="8">
        <f t="shared" si="75"/>
        <v>0.934999999999994</v>
      </c>
      <c r="H277" s="9">
        <v>-1000</v>
      </c>
      <c r="J277" s="8">
        <f t="shared" si="76"/>
        <v>0.935</v>
      </c>
      <c r="K277" s="9">
        <f>IF(J277=N2,'Masse et Centrage'!$G$44,-1000)</f>
        <v>-1000</v>
      </c>
      <c r="L277" s="9">
        <f t="shared" si="70"/>
        <v>0</v>
      </c>
      <c r="S277" s="9">
        <f t="shared" si="77"/>
        <v>375</v>
      </c>
      <c r="T277" s="9">
        <f>IF(S277&lt;Q8,-1000,IF(S277&lt;=Q10,O10*S277+P10,IF(S277&lt;=Q11,O11*S277+P11,IF(S277&lt;=Q12,O12*S277+P12,8000))))</f>
        <v>8000</v>
      </c>
      <c r="U277" s="9">
        <f>IF(S277&lt;Q13,-1000,IF(S277&lt;=Q15,O15*S277+P15,IF(S277&lt;=Q16,O16*S277+P16,IF(S277&lt;=Q17,O17*S277+P17,8000))))</f>
        <v>910.9300996400034</v>
      </c>
      <c r="V277" s="9">
        <f>'Perfos Décollage'!F2</f>
        <v>500</v>
      </c>
      <c r="W277" s="9">
        <f t="shared" si="71"/>
        <v>0</v>
      </c>
      <c r="X277" s="9">
        <f t="shared" si="66"/>
        <v>-4000</v>
      </c>
      <c r="Y277" s="9">
        <f t="shared" si="72"/>
        <v>0</v>
      </c>
      <c r="Z277" s="9">
        <f t="shared" si="67"/>
        <v>-4000</v>
      </c>
      <c r="AB277" s="9">
        <f t="shared" si="78"/>
        <v>375</v>
      </c>
      <c r="AC277" s="9"/>
      <c r="AD277" s="9">
        <v>-1000</v>
      </c>
      <c r="AE277" s="9">
        <f>'Perfos Atterissage'!F2</f>
        <v>500</v>
      </c>
      <c r="AF277" s="9">
        <f t="shared" si="79"/>
        <v>0</v>
      </c>
      <c r="AG277" s="9">
        <f t="shared" si="68"/>
        <v>-4000</v>
      </c>
      <c r="AH277" s="9">
        <f t="shared" si="80"/>
        <v>0</v>
      </c>
      <c r="AI277" s="9">
        <f t="shared" si="69"/>
        <v>-4000</v>
      </c>
    </row>
    <row r="278" spans="1:35" ht="15">
      <c r="A278" s="8">
        <f t="shared" si="73"/>
        <v>0.9351999999999939</v>
      </c>
      <c r="B278" s="9">
        <f>'Masse et Centrage'!$G$44</f>
        <v>932</v>
      </c>
      <c r="D278" s="8">
        <f t="shared" si="74"/>
        <v>0.9351999999999939</v>
      </c>
      <c r="E278" s="9">
        <f t="shared" si="65"/>
        <v>968.51999999999</v>
      </c>
      <c r="G278" s="8">
        <f t="shared" si="75"/>
        <v>0.9351999999999939</v>
      </c>
      <c r="H278" s="9">
        <v>-1000</v>
      </c>
      <c r="J278" s="8">
        <f t="shared" si="76"/>
        <v>0.9352</v>
      </c>
      <c r="K278" s="9">
        <f>IF(J278=N2,'Masse et Centrage'!$G$44,-1000)</f>
        <v>-1000</v>
      </c>
      <c r="L278" s="9">
        <f t="shared" si="70"/>
        <v>0</v>
      </c>
      <c r="S278" s="9">
        <f t="shared" si="77"/>
        <v>376</v>
      </c>
      <c r="T278" s="9">
        <f>IF(S278&lt;Q8,-1000,IF(S278&lt;=Q10,O10*S278+P10,IF(S278&lt;=Q11,O11*S278+P11,IF(S278&lt;=Q12,O12*S278+P12,8000))))</f>
        <v>8000</v>
      </c>
      <c r="U278" s="9">
        <f>IF(S278&lt;Q13,-1000,IF(S278&lt;=Q15,O15*S278+P15,IF(S278&lt;=Q16,O16*S278+P16,IF(S278&lt;=Q17,O17*S278+P17,8000))))</f>
        <v>944.2492816320027</v>
      </c>
      <c r="V278" s="9">
        <f>'Perfos Décollage'!F2</f>
        <v>500</v>
      </c>
      <c r="W278" s="9">
        <f t="shared" si="71"/>
        <v>0</v>
      </c>
      <c r="X278" s="9">
        <f t="shared" si="66"/>
        <v>-4000</v>
      </c>
      <c r="Y278" s="9">
        <f t="shared" si="72"/>
        <v>0</v>
      </c>
      <c r="Z278" s="9">
        <f t="shared" si="67"/>
        <v>-4000</v>
      </c>
      <c r="AB278" s="9">
        <f t="shared" si="78"/>
        <v>376</v>
      </c>
      <c r="AC278" s="9"/>
      <c r="AD278" s="9">
        <v>-1000</v>
      </c>
      <c r="AE278" s="9">
        <f>'Perfos Atterissage'!F2</f>
        <v>500</v>
      </c>
      <c r="AF278" s="9">
        <f t="shared" si="79"/>
        <v>0</v>
      </c>
      <c r="AG278" s="9">
        <f t="shared" si="68"/>
        <v>-4000</v>
      </c>
      <c r="AH278" s="9">
        <f t="shared" si="80"/>
        <v>0</v>
      </c>
      <c r="AI278" s="9">
        <f t="shared" si="69"/>
        <v>-4000</v>
      </c>
    </row>
    <row r="279" spans="1:35" ht="15">
      <c r="A279" s="8">
        <f t="shared" si="73"/>
        <v>0.9353999999999939</v>
      </c>
      <c r="B279" s="9">
        <f>'Masse et Centrage'!$G$44</f>
        <v>932</v>
      </c>
      <c r="D279" s="8">
        <f t="shared" si="74"/>
        <v>0.9353999999999939</v>
      </c>
      <c r="E279" s="9">
        <f t="shared" si="65"/>
        <v>968.85249999999</v>
      </c>
      <c r="G279" s="8">
        <f t="shared" si="75"/>
        <v>0.9353999999999939</v>
      </c>
      <c r="H279" s="9">
        <v>-1000</v>
      </c>
      <c r="J279" s="8">
        <f t="shared" si="76"/>
        <v>0.9354</v>
      </c>
      <c r="K279" s="9">
        <f>IF(J279=N2,'Masse et Centrage'!$G$44,-1000)</f>
        <v>-1000</v>
      </c>
      <c r="L279" s="9">
        <f t="shared" si="70"/>
        <v>0</v>
      </c>
      <c r="S279" s="9">
        <f t="shared" si="77"/>
        <v>377</v>
      </c>
      <c r="T279" s="9">
        <f>IF(S279&lt;Q8,-1000,IF(S279&lt;=Q10,O10*S279+P10,IF(S279&lt;=Q11,O11*S279+P11,IF(S279&lt;=Q12,O12*S279+P12,8000))))</f>
        <v>8000</v>
      </c>
      <c r="U279" s="9">
        <f>IF(S279&lt;Q13,-1000,IF(S279&lt;=Q15,O15*S279+P15,IF(S279&lt;=Q16,O16*S279+P16,IF(S279&lt;=Q17,O17*S279+P17,8000))))</f>
        <v>977.5684636240021</v>
      </c>
      <c r="V279" s="9">
        <f>'Perfos Décollage'!F2</f>
        <v>500</v>
      </c>
      <c r="W279" s="9">
        <f t="shared" si="71"/>
        <v>0</v>
      </c>
      <c r="X279" s="9">
        <f t="shared" si="66"/>
        <v>-4000</v>
      </c>
      <c r="Y279" s="9">
        <f t="shared" si="72"/>
        <v>0</v>
      </c>
      <c r="Z279" s="9">
        <f t="shared" si="67"/>
        <v>-4000</v>
      </c>
      <c r="AB279" s="9">
        <f t="shared" si="78"/>
        <v>377</v>
      </c>
      <c r="AC279" s="9"/>
      <c r="AD279" s="9">
        <v>-1000</v>
      </c>
      <c r="AE279" s="9">
        <f>'Perfos Atterissage'!F2</f>
        <v>500</v>
      </c>
      <c r="AF279" s="9">
        <f t="shared" si="79"/>
        <v>0</v>
      </c>
      <c r="AG279" s="9">
        <f t="shared" si="68"/>
        <v>-4000</v>
      </c>
      <c r="AH279" s="9">
        <f t="shared" si="80"/>
        <v>0</v>
      </c>
      <c r="AI279" s="9">
        <f t="shared" si="69"/>
        <v>-4000</v>
      </c>
    </row>
    <row r="280" spans="1:35" ht="15">
      <c r="A280" s="8">
        <f t="shared" si="73"/>
        <v>0.9355999999999939</v>
      </c>
      <c r="B280" s="9">
        <f>'Masse et Centrage'!$G$44</f>
        <v>932</v>
      </c>
      <c r="D280" s="8">
        <f t="shared" si="74"/>
        <v>0.9355999999999939</v>
      </c>
      <c r="E280" s="9">
        <f t="shared" si="65"/>
        <v>969.1849999999897</v>
      </c>
      <c r="G280" s="8">
        <f t="shared" si="75"/>
        <v>0.9355999999999939</v>
      </c>
      <c r="H280" s="9">
        <v>-1000</v>
      </c>
      <c r="J280" s="8">
        <f t="shared" si="76"/>
        <v>0.9356</v>
      </c>
      <c r="K280" s="9">
        <f>IF(J280=N2,'Masse et Centrage'!$G$44,-1000)</f>
        <v>-1000</v>
      </c>
      <c r="L280" s="9">
        <f t="shared" si="70"/>
        <v>0</v>
      </c>
      <c r="S280" s="9">
        <f t="shared" si="77"/>
        <v>378</v>
      </c>
      <c r="T280" s="9">
        <f>IF(S280&lt;Q8,-1000,IF(S280&lt;=Q10,O10*S280+P10,IF(S280&lt;=Q11,O11*S280+P11,IF(S280&lt;=Q12,O12*S280+P12,8000))))</f>
        <v>8000</v>
      </c>
      <c r="U280" s="9">
        <f>IF(S280&lt;Q13,-1000,IF(S280&lt;=Q15,O15*S280+P15,IF(S280&lt;=Q16,O16*S280+P16,IF(S280&lt;=Q17,O17*S280+P17,8000))))</f>
        <v>1010.8876456160033</v>
      </c>
      <c r="V280" s="9">
        <f>'Perfos Décollage'!F2</f>
        <v>500</v>
      </c>
      <c r="W280" s="9">
        <f t="shared" si="71"/>
        <v>0</v>
      </c>
      <c r="X280" s="9">
        <f t="shared" si="66"/>
        <v>-4000</v>
      </c>
      <c r="Y280" s="9">
        <f t="shared" si="72"/>
        <v>0</v>
      </c>
      <c r="Z280" s="9">
        <f t="shared" si="67"/>
        <v>-4000</v>
      </c>
      <c r="AB280" s="9">
        <f t="shared" si="78"/>
        <v>378</v>
      </c>
      <c r="AC280" s="9"/>
      <c r="AD280" s="9">
        <v>-1000</v>
      </c>
      <c r="AE280" s="9">
        <f>'Perfos Atterissage'!F2</f>
        <v>500</v>
      </c>
      <c r="AF280" s="9">
        <f t="shared" si="79"/>
        <v>0</v>
      </c>
      <c r="AG280" s="9">
        <f t="shared" si="68"/>
        <v>-4000</v>
      </c>
      <c r="AH280" s="9">
        <f t="shared" si="80"/>
        <v>0</v>
      </c>
      <c r="AI280" s="9">
        <f t="shared" si="69"/>
        <v>-4000</v>
      </c>
    </row>
    <row r="281" spans="1:35" ht="15">
      <c r="A281" s="8">
        <f t="shared" si="73"/>
        <v>0.9357999999999939</v>
      </c>
      <c r="B281" s="9">
        <f>'Masse et Centrage'!$G$44</f>
        <v>932</v>
      </c>
      <c r="D281" s="8">
        <f t="shared" si="74"/>
        <v>0.9357999999999939</v>
      </c>
      <c r="E281" s="9">
        <f t="shared" si="65"/>
        <v>969.5174999999897</v>
      </c>
      <c r="G281" s="8">
        <f t="shared" si="75"/>
        <v>0.9357999999999939</v>
      </c>
      <c r="H281" s="9">
        <v>-1000</v>
      </c>
      <c r="J281" s="8">
        <f t="shared" si="76"/>
        <v>0.9358</v>
      </c>
      <c r="K281" s="9">
        <f>IF(J281=N2,'Masse et Centrage'!$G$44,-1000)</f>
        <v>-1000</v>
      </c>
      <c r="L281" s="9">
        <f t="shared" si="70"/>
        <v>0</v>
      </c>
      <c r="S281" s="9">
        <f t="shared" si="77"/>
        <v>379</v>
      </c>
      <c r="T281" s="9">
        <f>IF(S281&lt;Q8,-1000,IF(S281&lt;=Q10,O10*S281+P10,IF(S281&lt;=Q11,O11*S281+P11,IF(S281&lt;=Q12,O12*S281+P12,8000))))</f>
        <v>8000</v>
      </c>
      <c r="U281" s="9">
        <f>IF(S281&lt;Q13,-1000,IF(S281&lt;=Q15,O15*S281+P15,IF(S281&lt;=Q16,O16*S281+P16,IF(S281&lt;=Q17,O17*S281+P17,8000))))</f>
        <v>1044.2068276080026</v>
      </c>
      <c r="V281" s="9">
        <f>'Perfos Décollage'!F2</f>
        <v>500</v>
      </c>
      <c r="W281" s="9">
        <f t="shared" si="71"/>
        <v>0</v>
      </c>
      <c r="X281" s="9">
        <f t="shared" si="66"/>
        <v>-4000</v>
      </c>
      <c r="Y281" s="9">
        <f t="shared" si="72"/>
        <v>0</v>
      </c>
      <c r="Z281" s="9">
        <f t="shared" si="67"/>
        <v>-4000</v>
      </c>
      <c r="AB281" s="9">
        <f t="shared" si="78"/>
        <v>379</v>
      </c>
      <c r="AC281" s="9"/>
      <c r="AD281" s="9">
        <v>-1000</v>
      </c>
      <c r="AE281" s="9">
        <f>'Perfos Atterissage'!F2</f>
        <v>500</v>
      </c>
      <c r="AF281" s="9">
        <f t="shared" si="79"/>
        <v>0</v>
      </c>
      <c r="AG281" s="9">
        <f t="shared" si="68"/>
        <v>-4000</v>
      </c>
      <c r="AH281" s="9">
        <f t="shared" si="80"/>
        <v>0</v>
      </c>
      <c r="AI281" s="9">
        <f t="shared" si="69"/>
        <v>-4000</v>
      </c>
    </row>
    <row r="282" spans="1:35" ht="15">
      <c r="A282" s="8">
        <f t="shared" si="73"/>
        <v>0.9359999999999938</v>
      </c>
      <c r="B282" s="9">
        <f>'Masse et Centrage'!$G$44</f>
        <v>932</v>
      </c>
      <c r="D282" s="8">
        <f t="shared" si="74"/>
        <v>0.9359999999999938</v>
      </c>
      <c r="E282" s="9">
        <f t="shared" si="65"/>
        <v>969.8499999999897</v>
      </c>
      <c r="G282" s="8">
        <f t="shared" si="75"/>
        <v>0.9359999999999938</v>
      </c>
      <c r="H282" s="9">
        <v>-1000</v>
      </c>
      <c r="J282" s="8">
        <f t="shared" si="76"/>
        <v>0.936</v>
      </c>
      <c r="K282" s="9">
        <f>IF(J282=N2,'Masse et Centrage'!$G$44,-1000)</f>
        <v>-1000</v>
      </c>
      <c r="L282" s="9">
        <f t="shared" si="70"/>
        <v>0</v>
      </c>
      <c r="S282" s="9">
        <f t="shared" si="77"/>
        <v>380</v>
      </c>
      <c r="T282" s="9">
        <f>IF(S282&lt;Q8,-1000,IF(S282&lt;=Q10,O10*S282+P10,IF(S282&lt;=Q11,O11*S282+P11,IF(S282&lt;=Q12,O12*S282+P12,8000))))</f>
        <v>8000</v>
      </c>
      <c r="U282" s="9">
        <f>IF(S282&lt;Q13,-1000,IF(S282&lt;=Q15,O15*S282+P15,IF(S282&lt;=Q16,O16*S282+P16,IF(S282&lt;=Q17,O17*S282+P17,8000))))</f>
        <v>1077.5260096000038</v>
      </c>
      <c r="V282" s="9">
        <f>'Perfos Décollage'!F2</f>
        <v>500</v>
      </c>
      <c r="W282" s="9">
        <f t="shared" si="71"/>
        <v>0</v>
      </c>
      <c r="X282" s="9">
        <f t="shared" si="66"/>
        <v>-4000</v>
      </c>
      <c r="Y282" s="9">
        <f t="shared" si="72"/>
        <v>0</v>
      </c>
      <c r="Z282" s="9">
        <f t="shared" si="67"/>
        <v>-4000</v>
      </c>
      <c r="AB282" s="9">
        <f t="shared" si="78"/>
        <v>380</v>
      </c>
      <c r="AC282" s="9"/>
      <c r="AD282" s="9">
        <v>-1000</v>
      </c>
      <c r="AE282" s="9">
        <f>'Perfos Atterissage'!F2</f>
        <v>500</v>
      </c>
      <c r="AF282" s="9">
        <f t="shared" si="79"/>
        <v>0</v>
      </c>
      <c r="AG282" s="9">
        <f t="shared" si="68"/>
        <v>-4000</v>
      </c>
      <c r="AH282" s="9">
        <f t="shared" si="80"/>
        <v>0</v>
      </c>
      <c r="AI282" s="9">
        <f t="shared" si="69"/>
        <v>-4000</v>
      </c>
    </row>
    <row r="283" spans="1:35" ht="15">
      <c r="A283" s="8">
        <f t="shared" si="73"/>
        <v>0.9361999999999938</v>
      </c>
      <c r="B283" s="9">
        <f>'Masse et Centrage'!$G$44</f>
        <v>932</v>
      </c>
      <c r="D283" s="8">
        <f t="shared" si="74"/>
        <v>0.9361999999999938</v>
      </c>
      <c r="E283" s="9">
        <f t="shared" si="65"/>
        <v>970.1824999999897</v>
      </c>
      <c r="G283" s="8">
        <f t="shared" si="75"/>
        <v>0.9361999999999938</v>
      </c>
      <c r="H283" s="9">
        <v>-1000</v>
      </c>
      <c r="J283" s="8">
        <f t="shared" si="76"/>
        <v>0.9362</v>
      </c>
      <c r="K283" s="9">
        <f>IF(J283=N2,'Masse et Centrage'!$G$44,-1000)</f>
        <v>-1000</v>
      </c>
      <c r="L283" s="9">
        <f t="shared" si="70"/>
        <v>0</v>
      </c>
      <c r="S283" s="9">
        <f t="shared" si="77"/>
        <v>381</v>
      </c>
      <c r="T283" s="9">
        <f>IF(S283&lt;Q8,-1000,IF(S283&lt;=Q10,O10*S283+P10,IF(S283&lt;=Q11,O11*S283+P11,IF(S283&lt;=Q12,O12*S283+P12,8000))))</f>
        <v>8000</v>
      </c>
      <c r="U283" s="9">
        <f>IF(S283&lt;Q13,-1000,IF(S283&lt;=Q15,O15*S283+P15,IF(S283&lt;=Q16,O16*S283+P16,IF(S283&lt;=Q17,O17*S283+P17,8000))))</f>
        <v>1110.8451915920032</v>
      </c>
      <c r="V283" s="9">
        <f>'Perfos Décollage'!F2</f>
        <v>500</v>
      </c>
      <c r="W283" s="9">
        <f t="shared" si="71"/>
        <v>0</v>
      </c>
      <c r="X283" s="9">
        <f t="shared" si="66"/>
        <v>-4000</v>
      </c>
      <c r="Y283" s="9">
        <f t="shared" si="72"/>
        <v>0</v>
      </c>
      <c r="Z283" s="9">
        <f t="shared" si="67"/>
        <v>-4000</v>
      </c>
      <c r="AB283" s="9">
        <f t="shared" si="78"/>
        <v>381</v>
      </c>
      <c r="AC283" s="9"/>
      <c r="AD283" s="9">
        <v>0</v>
      </c>
      <c r="AE283" s="9">
        <f>'Perfos Atterissage'!F2</f>
        <v>500</v>
      </c>
      <c r="AF283" s="9">
        <f t="shared" si="79"/>
        <v>0</v>
      </c>
      <c r="AG283" s="9">
        <f t="shared" si="68"/>
        <v>-4000</v>
      </c>
      <c r="AH283" s="9">
        <f t="shared" si="80"/>
        <v>0</v>
      </c>
      <c r="AI283" s="9">
        <f t="shared" si="69"/>
        <v>-4000</v>
      </c>
    </row>
    <row r="284" spans="1:35" ht="15">
      <c r="A284" s="8">
        <f t="shared" si="73"/>
        <v>0.9363999999999938</v>
      </c>
      <c r="B284" s="9">
        <f>'Masse et Centrage'!$G$44</f>
        <v>932</v>
      </c>
      <c r="D284" s="8">
        <f t="shared" si="74"/>
        <v>0.9363999999999938</v>
      </c>
      <c r="E284" s="9">
        <f t="shared" si="65"/>
        <v>970.5149999999896</v>
      </c>
      <c r="G284" s="8">
        <f t="shared" si="75"/>
        <v>0.9363999999999938</v>
      </c>
      <c r="H284" s="9">
        <v>-1000</v>
      </c>
      <c r="J284" s="8">
        <f t="shared" si="76"/>
        <v>0.9364</v>
      </c>
      <c r="K284" s="9">
        <f>IF(J284=N2,'Masse et Centrage'!$G$44,-1000)</f>
        <v>-1000</v>
      </c>
      <c r="L284" s="9">
        <f t="shared" si="70"/>
        <v>0</v>
      </c>
      <c r="S284" s="9">
        <f t="shared" si="77"/>
        <v>382</v>
      </c>
      <c r="T284" s="9">
        <f>IF(S284&lt;Q8,-1000,IF(S284&lt;=Q10,O10*S284+P10,IF(S284&lt;=Q11,O11*S284+P11,IF(S284&lt;=Q12,O12*S284+P12,8000))))</f>
        <v>8000</v>
      </c>
      <c r="U284" s="9">
        <f>IF(S284&lt;Q13,-1000,IF(S284&lt;=Q15,O15*S284+P15,IF(S284&lt;=Q16,O16*S284+P16,IF(S284&lt;=Q17,O17*S284+P17,8000))))</f>
        <v>1144.1643735840025</v>
      </c>
      <c r="V284" s="9">
        <f>'Perfos Décollage'!F2</f>
        <v>500</v>
      </c>
      <c r="W284" s="9">
        <f t="shared" si="71"/>
        <v>0</v>
      </c>
      <c r="X284" s="9">
        <f t="shared" si="66"/>
        <v>-4000</v>
      </c>
      <c r="Y284" s="9">
        <f t="shared" si="72"/>
        <v>0</v>
      </c>
      <c r="Z284" s="9">
        <f t="shared" si="67"/>
        <v>-4000</v>
      </c>
      <c r="AB284" s="9">
        <f t="shared" si="78"/>
        <v>382</v>
      </c>
      <c r="AC284" s="9"/>
      <c r="AD284" s="9">
        <f>131.5789474*AB284-50131.57895</f>
        <v>131.57895679999638</v>
      </c>
      <c r="AE284" s="9">
        <f>'Perfos Atterissage'!F2</f>
        <v>500</v>
      </c>
      <c r="AF284" s="9">
        <f t="shared" si="79"/>
        <v>0</v>
      </c>
      <c r="AG284" s="9">
        <f t="shared" si="68"/>
        <v>-4000</v>
      </c>
      <c r="AH284" s="9">
        <f t="shared" si="80"/>
        <v>0</v>
      </c>
      <c r="AI284" s="9">
        <f t="shared" si="69"/>
        <v>-4000</v>
      </c>
    </row>
    <row r="285" spans="1:35" ht="15">
      <c r="A285" s="8">
        <f t="shared" si="73"/>
        <v>0.9365999999999938</v>
      </c>
      <c r="B285" s="9">
        <f>'Masse et Centrage'!$G$44</f>
        <v>932</v>
      </c>
      <c r="D285" s="8">
        <f t="shared" si="74"/>
        <v>0.9365999999999938</v>
      </c>
      <c r="E285" s="9">
        <f t="shared" si="65"/>
        <v>970.8474999999896</v>
      </c>
      <c r="G285" s="8">
        <f t="shared" si="75"/>
        <v>0.9365999999999938</v>
      </c>
      <c r="H285" s="9">
        <v>-1000</v>
      </c>
      <c r="J285" s="8">
        <f t="shared" si="76"/>
        <v>0.9366</v>
      </c>
      <c r="K285" s="9">
        <f>IF(J285=N2,'Masse et Centrage'!$G$44,-1000)</f>
        <v>-1000</v>
      </c>
      <c r="L285" s="9">
        <f t="shared" si="70"/>
        <v>0</v>
      </c>
      <c r="S285" s="9">
        <f t="shared" si="77"/>
        <v>383</v>
      </c>
      <c r="T285" s="9">
        <f>IF(S285&lt;Q8,-1000,IF(S285&lt;=Q10,O10*S285+P10,IF(S285&lt;=Q11,O11*S285+P11,IF(S285&lt;=Q12,O12*S285+P12,8000))))</f>
        <v>8000</v>
      </c>
      <c r="U285" s="9">
        <f>IF(S285&lt;Q13,-1000,IF(S285&lt;=Q15,O15*S285+P15,IF(S285&lt;=Q16,O16*S285+P16,IF(S285&lt;=Q17,O17*S285+P17,8000))))</f>
        <v>1177.4835555760037</v>
      </c>
      <c r="V285" s="9">
        <f>'Perfos Décollage'!F2</f>
        <v>500</v>
      </c>
      <c r="W285" s="9">
        <f t="shared" si="71"/>
        <v>0</v>
      </c>
      <c r="X285" s="9">
        <f t="shared" si="66"/>
        <v>-4000</v>
      </c>
      <c r="Y285" s="9">
        <f t="shared" si="72"/>
        <v>0</v>
      </c>
      <c r="Z285" s="9">
        <f t="shared" si="67"/>
        <v>-4000</v>
      </c>
      <c r="AB285" s="9">
        <f t="shared" si="78"/>
        <v>383</v>
      </c>
      <c r="AC285" s="9"/>
      <c r="AD285" s="9">
        <f aca="true" t="shared" si="81" ref="AD285:AD301">131.5789474*AB285-50131.57895</f>
        <v>263.1579042000012</v>
      </c>
      <c r="AE285" s="9">
        <f>'Perfos Atterissage'!F2</f>
        <v>500</v>
      </c>
      <c r="AF285" s="9">
        <f t="shared" si="79"/>
        <v>0</v>
      </c>
      <c r="AG285" s="9">
        <f t="shared" si="68"/>
        <v>-4000</v>
      </c>
      <c r="AH285" s="9">
        <f t="shared" si="80"/>
        <v>0</v>
      </c>
      <c r="AI285" s="9">
        <f t="shared" si="69"/>
        <v>-4000</v>
      </c>
    </row>
    <row r="286" spans="1:35" ht="15">
      <c r="A286" s="8">
        <f t="shared" si="73"/>
        <v>0.9367999999999937</v>
      </c>
      <c r="B286" s="9">
        <f>'Masse et Centrage'!$G$44</f>
        <v>932</v>
      </c>
      <c r="D286" s="8">
        <f t="shared" si="74"/>
        <v>0.9367999999999937</v>
      </c>
      <c r="E286" s="9">
        <f t="shared" si="65"/>
        <v>971.1799999999896</v>
      </c>
      <c r="G286" s="8">
        <f t="shared" si="75"/>
        <v>0.9367999999999937</v>
      </c>
      <c r="H286" s="9">
        <v>-1000</v>
      </c>
      <c r="J286" s="8">
        <f t="shared" si="76"/>
        <v>0.9368</v>
      </c>
      <c r="K286" s="9">
        <f>IF(J286=N2,'Masse et Centrage'!$G$44,-1000)</f>
        <v>-1000</v>
      </c>
      <c r="L286" s="9">
        <f t="shared" si="70"/>
        <v>0</v>
      </c>
      <c r="S286" s="9">
        <f t="shared" si="77"/>
        <v>384</v>
      </c>
      <c r="T286" s="9">
        <f>IF(S286&lt;Q8,-1000,IF(S286&lt;=Q10,O10*S286+P10,IF(S286&lt;=Q11,O11*S286+P11,IF(S286&lt;=Q12,O12*S286+P12,8000))))</f>
        <v>8000</v>
      </c>
      <c r="U286" s="9">
        <f>IF(S286&lt;Q13,-1000,IF(S286&lt;=Q15,O15*S286+P15,IF(S286&lt;=Q16,O16*S286+P16,IF(S286&lt;=Q17,O17*S286+P17,8000))))</f>
        <v>1210.802737568003</v>
      </c>
      <c r="V286" s="9">
        <f>'Perfos Décollage'!F2</f>
        <v>500</v>
      </c>
      <c r="W286" s="9">
        <f t="shared" si="71"/>
        <v>0</v>
      </c>
      <c r="X286" s="9">
        <f t="shared" si="66"/>
        <v>-4000</v>
      </c>
      <c r="Y286" s="9">
        <f t="shared" si="72"/>
        <v>0</v>
      </c>
      <c r="Z286" s="9">
        <f t="shared" si="67"/>
        <v>-4000</v>
      </c>
      <c r="AB286" s="9">
        <f t="shared" si="78"/>
        <v>384</v>
      </c>
      <c r="AC286" s="9"/>
      <c r="AD286" s="9">
        <f t="shared" si="81"/>
        <v>394.7368515999988</v>
      </c>
      <c r="AE286" s="9">
        <f>'Perfos Atterissage'!F2</f>
        <v>500</v>
      </c>
      <c r="AF286" s="9">
        <f t="shared" si="79"/>
        <v>0</v>
      </c>
      <c r="AG286" s="9">
        <f t="shared" si="68"/>
        <v>-4000</v>
      </c>
      <c r="AH286" s="9">
        <f t="shared" si="80"/>
        <v>0</v>
      </c>
      <c r="AI286" s="9">
        <f t="shared" si="69"/>
        <v>-4000</v>
      </c>
    </row>
    <row r="287" spans="1:35" ht="15">
      <c r="A287" s="8">
        <f t="shared" si="73"/>
        <v>0.9369999999999937</v>
      </c>
      <c r="B287" s="9">
        <f>'Masse et Centrage'!$G$44</f>
        <v>932</v>
      </c>
      <c r="D287" s="8">
        <f t="shared" si="74"/>
        <v>0.9369999999999937</v>
      </c>
      <c r="E287" s="9">
        <f t="shared" si="65"/>
        <v>971.5124999999896</v>
      </c>
      <c r="G287" s="8">
        <f t="shared" si="75"/>
        <v>0.9369999999999937</v>
      </c>
      <c r="H287" s="9">
        <v>-1000</v>
      </c>
      <c r="J287" s="8">
        <f t="shared" si="76"/>
        <v>0.937</v>
      </c>
      <c r="K287" s="9">
        <f>IF(J287=N2,'Masse et Centrage'!$G$44,-1000)</f>
        <v>-1000</v>
      </c>
      <c r="L287" s="9">
        <f t="shared" si="70"/>
        <v>0</v>
      </c>
      <c r="S287" s="9">
        <f t="shared" si="77"/>
        <v>385</v>
      </c>
      <c r="T287" s="9">
        <f>IF(S287&lt;Q8,-1000,IF(S287&lt;=Q10,O10*S287+P10,IF(S287&lt;=Q11,O11*S287+P11,IF(S287&lt;=Q12,O12*S287+P12,8000))))</f>
        <v>8000</v>
      </c>
      <c r="U287" s="9">
        <f>IF(S287&lt;Q13,-1000,IF(S287&lt;=Q15,O15*S287+P15,IF(S287&lt;=Q16,O16*S287+P16,IF(S287&lt;=Q17,O17*S287+P17,8000))))</f>
        <v>1244.1219195600024</v>
      </c>
      <c r="V287" s="9">
        <f>'Perfos Décollage'!F2</f>
        <v>500</v>
      </c>
      <c r="W287" s="9">
        <f t="shared" si="71"/>
        <v>0</v>
      </c>
      <c r="X287" s="9">
        <f t="shared" si="66"/>
        <v>-4000</v>
      </c>
      <c r="Y287" s="9">
        <f t="shared" si="72"/>
        <v>0</v>
      </c>
      <c r="Z287" s="9">
        <f t="shared" si="67"/>
        <v>-4000</v>
      </c>
      <c r="AB287" s="9">
        <f t="shared" si="78"/>
        <v>385</v>
      </c>
      <c r="AC287" s="9"/>
      <c r="AD287" s="9">
        <f t="shared" si="81"/>
        <v>526.3157989999963</v>
      </c>
      <c r="AE287" s="9">
        <f>'Perfos Atterissage'!F2</f>
        <v>500</v>
      </c>
      <c r="AF287" s="9">
        <f t="shared" si="79"/>
        <v>0</v>
      </c>
      <c r="AG287" s="9">
        <f t="shared" si="68"/>
        <v>-4000</v>
      </c>
      <c r="AH287" s="9">
        <f t="shared" si="80"/>
        <v>385</v>
      </c>
      <c r="AI287" s="9">
        <f t="shared" si="69"/>
        <v>526.3157989999963</v>
      </c>
    </row>
    <row r="288" spans="1:35" ht="15">
      <c r="A288" s="8">
        <f t="shared" si="73"/>
        <v>0.9371999999999937</v>
      </c>
      <c r="B288" s="9">
        <f>'Masse et Centrage'!$G$44</f>
        <v>932</v>
      </c>
      <c r="D288" s="8">
        <f t="shared" si="74"/>
        <v>0.9371999999999937</v>
      </c>
      <c r="E288" s="9">
        <f t="shared" si="65"/>
        <v>971.8449999999896</v>
      </c>
      <c r="G288" s="8">
        <f t="shared" si="75"/>
        <v>0.9371999999999937</v>
      </c>
      <c r="H288" s="9">
        <v>-1000</v>
      </c>
      <c r="J288" s="8">
        <f t="shared" si="76"/>
        <v>0.9372</v>
      </c>
      <c r="K288" s="9">
        <f>IF(J288=N2,'Masse et Centrage'!$G$44,-1000)</f>
        <v>-1000</v>
      </c>
      <c r="L288" s="9">
        <f t="shared" si="70"/>
        <v>0</v>
      </c>
      <c r="S288" s="9">
        <f t="shared" si="77"/>
        <v>386</v>
      </c>
      <c r="T288" s="9">
        <f>IF(S288&lt;Q8,-1000,IF(S288&lt;=Q10,O10*S288+P10,IF(S288&lt;=Q11,O11*S288+P11,IF(S288&lt;=Q12,O12*S288+P12,8000))))</f>
        <v>8000</v>
      </c>
      <c r="U288" s="9">
        <f>IF(S288&lt;Q13,-1000,IF(S288&lt;=Q15,O15*S288+P15,IF(S288&lt;=Q16,O16*S288+P16,IF(S288&lt;=Q17,O17*S288+P17,8000))))</f>
        <v>1277.4411015520036</v>
      </c>
      <c r="V288" s="9">
        <f>'Perfos Décollage'!F2</f>
        <v>500</v>
      </c>
      <c r="W288" s="9">
        <f t="shared" si="71"/>
        <v>0</v>
      </c>
      <c r="X288" s="9">
        <f t="shared" si="66"/>
        <v>-4000</v>
      </c>
      <c r="Y288" s="9">
        <f t="shared" si="72"/>
        <v>0</v>
      </c>
      <c r="Z288" s="9">
        <f t="shared" si="67"/>
        <v>-4000</v>
      </c>
      <c r="AB288" s="9">
        <f t="shared" si="78"/>
        <v>386</v>
      </c>
      <c r="AC288" s="9"/>
      <c r="AD288" s="9">
        <f t="shared" si="81"/>
        <v>657.8947464000012</v>
      </c>
      <c r="AE288" s="9">
        <f>'Perfos Atterissage'!F2</f>
        <v>500</v>
      </c>
      <c r="AF288" s="9">
        <f t="shared" si="79"/>
        <v>0</v>
      </c>
      <c r="AG288" s="9">
        <f t="shared" si="68"/>
        <v>-4000</v>
      </c>
      <c r="AH288" s="9">
        <f t="shared" si="80"/>
        <v>0</v>
      </c>
      <c r="AI288" s="9">
        <f t="shared" si="69"/>
        <v>-4000</v>
      </c>
    </row>
    <row r="289" spans="1:35" ht="15">
      <c r="A289" s="8">
        <f t="shared" si="73"/>
        <v>0.9373999999999937</v>
      </c>
      <c r="B289" s="9">
        <f>'Masse et Centrage'!$G$44</f>
        <v>932</v>
      </c>
      <c r="D289" s="8">
        <f t="shared" si="74"/>
        <v>0.9373999999999937</v>
      </c>
      <c r="E289" s="9">
        <f t="shared" si="65"/>
        <v>972.1774999999895</v>
      </c>
      <c r="G289" s="8">
        <f t="shared" si="75"/>
        <v>0.9373999999999937</v>
      </c>
      <c r="H289" s="9">
        <v>-1000</v>
      </c>
      <c r="J289" s="8">
        <f t="shared" si="76"/>
        <v>0.9374</v>
      </c>
      <c r="K289" s="9">
        <f>IF(J289=N2,'Masse et Centrage'!$G$44,-1000)</f>
        <v>-1000</v>
      </c>
      <c r="L289" s="9">
        <f t="shared" si="70"/>
        <v>0</v>
      </c>
      <c r="S289" s="9">
        <f t="shared" si="77"/>
        <v>387</v>
      </c>
      <c r="T289" s="9">
        <f>IF(S289&lt;Q8,-1000,IF(S289&lt;=Q10,O10*S289+P10,IF(S289&lt;=Q11,O11*S289+P11,IF(S289&lt;=Q12,O12*S289+P12,8000))))</f>
        <v>8000</v>
      </c>
      <c r="U289" s="9">
        <f>IF(S289&lt;Q13,-1000,IF(S289&lt;=Q15,O15*S289+P15,IF(S289&lt;=Q16,O16*S289+P16,IF(S289&lt;=Q17,O17*S289+P17,8000))))</f>
        <v>1310.760283544003</v>
      </c>
      <c r="V289" s="9">
        <f>'Perfos Décollage'!F2</f>
        <v>500</v>
      </c>
      <c r="W289" s="9">
        <f t="shared" si="71"/>
        <v>0</v>
      </c>
      <c r="X289" s="9">
        <f t="shared" si="66"/>
        <v>-4000</v>
      </c>
      <c r="Y289" s="9">
        <f t="shared" si="72"/>
        <v>0</v>
      </c>
      <c r="Z289" s="9">
        <f t="shared" si="67"/>
        <v>-4000</v>
      </c>
      <c r="AB289" s="9">
        <f t="shared" si="78"/>
        <v>387</v>
      </c>
      <c r="AC289" s="9"/>
      <c r="AD289" s="9">
        <f t="shared" si="81"/>
        <v>789.4736937999987</v>
      </c>
      <c r="AE289" s="9">
        <f>'Perfos Atterissage'!F2</f>
        <v>500</v>
      </c>
      <c r="AF289" s="9">
        <f t="shared" si="79"/>
        <v>0</v>
      </c>
      <c r="AG289" s="9">
        <f t="shared" si="68"/>
        <v>-4000</v>
      </c>
      <c r="AH289" s="9">
        <f t="shared" si="80"/>
        <v>0</v>
      </c>
      <c r="AI289" s="9">
        <f t="shared" si="69"/>
        <v>-4000</v>
      </c>
    </row>
    <row r="290" spans="1:35" ht="15">
      <c r="A290" s="8">
        <f t="shared" si="73"/>
        <v>0.9375999999999937</v>
      </c>
      <c r="B290" s="9">
        <f>'Masse et Centrage'!$G$44</f>
        <v>932</v>
      </c>
      <c r="D290" s="8">
        <f t="shared" si="74"/>
        <v>0.9375999999999937</v>
      </c>
      <c r="E290" s="9">
        <f t="shared" si="65"/>
        <v>972.5099999999895</v>
      </c>
      <c r="G290" s="8">
        <f t="shared" si="75"/>
        <v>0.9375999999999937</v>
      </c>
      <c r="H290" s="9">
        <v>-1000</v>
      </c>
      <c r="J290" s="8">
        <f t="shared" si="76"/>
        <v>0.9376</v>
      </c>
      <c r="K290" s="9">
        <f>IF(J290=N2,'Masse et Centrage'!$G$44,-1000)</f>
        <v>-1000</v>
      </c>
      <c r="L290" s="9">
        <f t="shared" si="70"/>
        <v>0</v>
      </c>
      <c r="S290" s="9">
        <f t="shared" si="77"/>
        <v>388</v>
      </c>
      <c r="T290" s="9">
        <f>IF(S290&lt;Q8,-1000,IF(S290&lt;=Q10,O10*S290+P10,IF(S290&lt;=Q11,O11*S290+P11,IF(S290&lt;=Q12,O12*S290+P12,8000))))</f>
        <v>8000</v>
      </c>
      <c r="U290" s="9">
        <f>IF(S290&lt;Q13,-1000,IF(S290&lt;=Q15,O15*S290+P15,IF(S290&lt;=Q16,O16*S290+P16,IF(S290&lt;=Q17,O17*S290+P17,8000))))</f>
        <v>1344.0794655360023</v>
      </c>
      <c r="V290" s="9">
        <f>'Perfos Décollage'!F2</f>
        <v>500</v>
      </c>
      <c r="W290" s="9">
        <f t="shared" si="71"/>
        <v>0</v>
      </c>
      <c r="X290" s="9">
        <f t="shared" si="66"/>
        <v>-4000</v>
      </c>
      <c r="Y290" s="9">
        <f t="shared" si="72"/>
        <v>0</v>
      </c>
      <c r="Z290" s="9">
        <f t="shared" si="67"/>
        <v>-4000</v>
      </c>
      <c r="AB290" s="9">
        <f t="shared" si="78"/>
        <v>388</v>
      </c>
      <c r="AC290" s="9"/>
      <c r="AD290" s="9">
        <f t="shared" si="81"/>
        <v>921.0526411999963</v>
      </c>
      <c r="AE290" s="9">
        <f>'Perfos Atterissage'!F2</f>
        <v>500</v>
      </c>
      <c r="AF290" s="9">
        <f t="shared" si="79"/>
        <v>0</v>
      </c>
      <c r="AG290" s="9">
        <f t="shared" si="68"/>
        <v>-4000</v>
      </c>
      <c r="AH290" s="9">
        <f t="shared" si="80"/>
        <v>0</v>
      </c>
      <c r="AI290" s="9">
        <f t="shared" si="69"/>
        <v>-4000</v>
      </c>
    </row>
    <row r="291" spans="1:35" ht="15">
      <c r="A291" s="8">
        <f t="shared" si="73"/>
        <v>0.9377999999999936</v>
      </c>
      <c r="B291" s="9">
        <f>'Masse et Centrage'!$G$44</f>
        <v>932</v>
      </c>
      <c r="D291" s="8">
        <f t="shared" si="74"/>
        <v>0.9377999999999936</v>
      </c>
      <c r="E291" s="9">
        <f t="shared" si="65"/>
        <v>972.8424999999895</v>
      </c>
      <c r="G291" s="8">
        <f t="shared" si="75"/>
        <v>0.9377999999999936</v>
      </c>
      <c r="H291" s="9">
        <v>-1000</v>
      </c>
      <c r="J291" s="8">
        <f t="shared" si="76"/>
        <v>0.9378</v>
      </c>
      <c r="K291" s="9">
        <f>IF(J291=N2,'Masse et Centrage'!$G$44,-1000)</f>
        <v>-1000</v>
      </c>
      <c r="L291" s="9">
        <f t="shared" si="70"/>
        <v>0</v>
      </c>
      <c r="S291" s="9">
        <f t="shared" si="77"/>
        <v>389</v>
      </c>
      <c r="T291" s="9">
        <f>IF(S291&lt;Q8,-1000,IF(S291&lt;=Q10,O10*S291+P10,IF(S291&lt;=Q11,O11*S291+P11,IF(S291&lt;=Q12,O12*S291+P12,8000))))</f>
        <v>8000</v>
      </c>
      <c r="U291" s="9">
        <f>IF(S291&lt;Q13,-1000,IF(S291&lt;=Q15,O15*S291+P15,IF(S291&lt;=Q16,O16*S291+P16,IF(S291&lt;=Q17,O17*S291+P17,8000))))</f>
        <v>1377.3986475280035</v>
      </c>
      <c r="V291" s="9">
        <f>'Perfos Décollage'!F2</f>
        <v>500</v>
      </c>
      <c r="W291" s="9">
        <f t="shared" si="71"/>
        <v>0</v>
      </c>
      <c r="X291" s="9">
        <f t="shared" si="66"/>
        <v>-4000</v>
      </c>
      <c r="Y291" s="9">
        <f t="shared" si="72"/>
        <v>0</v>
      </c>
      <c r="Z291" s="9">
        <f t="shared" si="67"/>
        <v>-4000</v>
      </c>
      <c r="AB291" s="9">
        <f t="shared" si="78"/>
        <v>389</v>
      </c>
      <c r="AC291" s="9"/>
      <c r="AD291" s="9">
        <f t="shared" si="81"/>
        <v>1052.6315886000011</v>
      </c>
      <c r="AE291" s="9">
        <f>'Perfos Atterissage'!F2</f>
        <v>500</v>
      </c>
      <c r="AF291" s="9">
        <f t="shared" si="79"/>
        <v>0</v>
      </c>
      <c r="AG291" s="9">
        <f t="shared" si="68"/>
        <v>-4000</v>
      </c>
      <c r="AH291" s="9">
        <f t="shared" si="80"/>
        <v>0</v>
      </c>
      <c r="AI291" s="9">
        <f t="shared" si="69"/>
        <v>-4000</v>
      </c>
    </row>
    <row r="292" spans="1:35" ht="15">
      <c r="A292" s="8">
        <f t="shared" si="73"/>
        <v>0.9379999999999936</v>
      </c>
      <c r="B292" s="9">
        <f>'Masse et Centrage'!$G$44</f>
        <v>932</v>
      </c>
      <c r="D292" s="8">
        <f t="shared" si="74"/>
        <v>0.9379999999999936</v>
      </c>
      <c r="E292" s="9">
        <f t="shared" si="65"/>
        <v>973.1749999999895</v>
      </c>
      <c r="G292" s="8">
        <f t="shared" si="75"/>
        <v>0.9379999999999936</v>
      </c>
      <c r="H292" s="9">
        <v>-1000</v>
      </c>
      <c r="J292" s="8">
        <f t="shared" si="76"/>
        <v>0.938</v>
      </c>
      <c r="K292" s="9">
        <f>IF(J292=N2,'Masse et Centrage'!$G$44,-1000)</f>
        <v>-1000</v>
      </c>
      <c r="L292" s="9">
        <f t="shared" si="70"/>
        <v>0</v>
      </c>
      <c r="S292" s="9">
        <f t="shared" si="77"/>
        <v>390</v>
      </c>
      <c r="T292" s="9">
        <f>IF(S292&lt;Q8,-1000,IF(S292&lt;=Q10,O10*S292+P10,IF(S292&lt;=Q11,O11*S292+P11,IF(S292&lt;=Q12,O12*S292+P12,8000))))</f>
        <v>8000</v>
      </c>
      <c r="U292" s="9">
        <f>IF(S292&lt;Q13,-1000,IF(S292&lt;=Q15,O15*S292+P15,IF(S292&lt;=Q16,O16*S292+P16,IF(S292&lt;=Q17,O17*S292+P17,8000))))</f>
        <v>1410.7178295200029</v>
      </c>
      <c r="V292" s="9">
        <f>'Perfos Décollage'!F2</f>
        <v>500</v>
      </c>
      <c r="W292" s="9">
        <f t="shared" si="71"/>
        <v>0</v>
      </c>
      <c r="X292" s="9">
        <f t="shared" si="66"/>
        <v>-4000</v>
      </c>
      <c r="Y292" s="9">
        <f t="shared" si="72"/>
        <v>0</v>
      </c>
      <c r="Z292" s="9">
        <f t="shared" si="67"/>
        <v>-4000</v>
      </c>
      <c r="AB292" s="9">
        <f t="shared" si="78"/>
        <v>390</v>
      </c>
      <c r="AC292" s="9"/>
      <c r="AD292" s="9">
        <f t="shared" si="81"/>
        <v>1184.2105359999987</v>
      </c>
      <c r="AE292" s="9">
        <f>'Perfos Atterissage'!F2</f>
        <v>500</v>
      </c>
      <c r="AF292" s="9">
        <f t="shared" si="79"/>
        <v>0</v>
      </c>
      <c r="AG292" s="9">
        <f t="shared" si="68"/>
        <v>-4000</v>
      </c>
      <c r="AH292" s="9">
        <f t="shared" si="80"/>
        <v>0</v>
      </c>
      <c r="AI292" s="9">
        <f t="shared" si="69"/>
        <v>-4000</v>
      </c>
    </row>
    <row r="293" spans="1:35" ht="15">
      <c r="A293" s="8">
        <f t="shared" si="73"/>
        <v>0.9381999999999936</v>
      </c>
      <c r="B293" s="9">
        <f>'Masse et Centrage'!$G$44</f>
        <v>932</v>
      </c>
      <c r="D293" s="8">
        <f t="shared" si="74"/>
        <v>0.9381999999999936</v>
      </c>
      <c r="E293" s="9">
        <f t="shared" si="65"/>
        <v>973.5074999999892</v>
      </c>
      <c r="G293" s="8">
        <f t="shared" si="75"/>
        <v>0.9381999999999936</v>
      </c>
      <c r="H293" s="9">
        <v>-1000</v>
      </c>
      <c r="J293" s="8">
        <f t="shared" si="76"/>
        <v>0.9382</v>
      </c>
      <c r="K293" s="9">
        <f>IF(J293=N2,'Masse et Centrage'!$G$44,-1000)</f>
        <v>-1000</v>
      </c>
      <c r="L293" s="9">
        <f t="shared" si="70"/>
        <v>0</v>
      </c>
      <c r="S293" s="9">
        <f t="shared" si="77"/>
        <v>391</v>
      </c>
      <c r="T293" s="9">
        <f>IF(S293&lt;Q8,-1000,IF(S293&lt;=Q10,O10*S293+P10,IF(S293&lt;=Q11,O11*S293+P11,IF(S293&lt;=Q12,O12*S293+P12,8000))))</f>
        <v>8000</v>
      </c>
      <c r="U293" s="9">
        <f>IF(S293&lt;Q13,-1000,IF(S293&lt;=Q15,O15*S293+P15,IF(S293&lt;=Q16,O16*S293+P16,IF(S293&lt;=Q17,O17*S293+P17,8000))))</f>
        <v>1444.037011512004</v>
      </c>
      <c r="V293" s="9">
        <f>'Perfos Décollage'!F2</f>
        <v>500</v>
      </c>
      <c r="W293" s="9">
        <f t="shared" si="71"/>
        <v>0</v>
      </c>
      <c r="X293" s="9">
        <f t="shared" si="66"/>
        <v>-4000</v>
      </c>
      <c r="Y293" s="9">
        <f t="shared" si="72"/>
        <v>0</v>
      </c>
      <c r="Z293" s="9">
        <f t="shared" si="67"/>
        <v>-4000</v>
      </c>
      <c r="AB293" s="9">
        <f t="shared" si="78"/>
        <v>391</v>
      </c>
      <c r="AC293" s="9"/>
      <c r="AD293" s="9">
        <f t="shared" si="81"/>
        <v>1315.7894833999962</v>
      </c>
      <c r="AE293" s="9">
        <f>'Perfos Atterissage'!F2</f>
        <v>500</v>
      </c>
      <c r="AF293" s="9">
        <f t="shared" si="79"/>
        <v>0</v>
      </c>
      <c r="AG293" s="9">
        <f t="shared" si="68"/>
        <v>-4000</v>
      </c>
      <c r="AH293" s="9">
        <f t="shared" si="80"/>
        <v>0</v>
      </c>
      <c r="AI293" s="9">
        <f t="shared" si="69"/>
        <v>-4000</v>
      </c>
    </row>
    <row r="294" spans="1:35" ht="15">
      <c r="A294" s="8">
        <f t="shared" si="73"/>
        <v>0.9383999999999936</v>
      </c>
      <c r="B294" s="9">
        <f>'Masse et Centrage'!$G$44</f>
        <v>932</v>
      </c>
      <c r="D294" s="8">
        <f t="shared" si="74"/>
        <v>0.9383999999999936</v>
      </c>
      <c r="E294" s="9">
        <f t="shared" si="65"/>
        <v>973.8399999999892</v>
      </c>
      <c r="G294" s="8">
        <f t="shared" si="75"/>
        <v>0.9383999999999936</v>
      </c>
      <c r="H294" s="9">
        <v>-1000</v>
      </c>
      <c r="J294" s="8">
        <f t="shared" si="76"/>
        <v>0.9384</v>
      </c>
      <c r="K294" s="9">
        <f>IF(J294=N2,'Masse et Centrage'!$G$44,-1000)</f>
        <v>-1000</v>
      </c>
      <c r="L294" s="9">
        <f t="shared" si="70"/>
        <v>0</v>
      </c>
      <c r="S294" s="9">
        <f t="shared" si="77"/>
        <v>392</v>
      </c>
      <c r="T294" s="9">
        <f>IF(S294&lt;Q8,-1000,IF(S294&lt;=Q10,O10*S294+P10,IF(S294&lt;=Q11,O11*S294+P11,IF(S294&lt;=Q12,O12*S294+P12,8000))))</f>
        <v>8000</v>
      </c>
      <c r="U294" s="9">
        <f>IF(S294&lt;Q13,-1000,IF(S294&lt;=Q15,O15*S294+P15,IF(S294&lt;=Q16,O16*S294+P16,IF(S294&lt;=Q17,O17*S294+P17,8000))))</f>
        <v>1477.3561935040034</v>
      </c>
      <c r="V294" s="9">
        <f>'Perfos Décollage'!F2</f>
        <v>500</v>
      </c>
      <c r="W294" s="9">
        <f t="shared" si="71"/>
        <v>0</v>
      </c>
      <c r="X294" s="9">
        <f t="shared" si="66"/>
        <v>-4000</v>
      </c>
      <c r="Y294" s="9">
        <f t="shared" si="72"/>
        <v>0</v>
      </c>
      <c r="Z294" s="9">
        <f t="shared" si="67"/>
        <v>-4000</v>
      </c>
      <c r="AB294" s="9">
        <f t="shared" si="78"/>
        <v>392</v>
      </c>
      <c r="AC294" s="9"/>
      <c r="AD294" s="9">
        <f t="shared" si="81"/>
        <v>1447.368430800001</v>
      </c>
      <c r="AE294" s="9">
        <f>'Perfos Atterissage'!F2</f>
        <v>500</v>
      </c>
      <c r="AF294" s="9">
        <f t="shared" si="79"/>
        <v>0</v>
      </c>
      <c r="AG294" s="9">
        <f t="shared" si="68"/>
        <v>-4000</v>
      </c>
      <c r="AH294" s="9">
        <f t="shared" si="80"/>
        <v>0</v>
      </c>
      <c r="AI294" s="9">
        <f t="shared" si="69"/>
        <v>-4000</v>
      </c>
    </row>
    <row r="295" spans="1:35" ht="15">
      <c r="A295" s="8">
        <f t="shared" si="73"/>
        <v>0.9385999999999936</v>
      </c>
      <c r="B295" s="9">
        <f>'Masse et Centrage'!$G$44</f>
        <v>932</v>
      </c>
      <c r="D295" s="8">
        <f t="shared" si="74"/>
        <v>0.9385999999999936</v>
      </c>
      <c r="E295" s="9">
        <f aca="true" t="shared" si="82" ref="E295:E358">1662.5*D295-586.25</f>
        <v>974.1724999999892</v>
      </c>
      <c r="G295" s="8">
        <f t="shared" si="75"/>
        <v>0.9385999999999936</v>
      </c>
      <c r="H295" s="9">
        <v>-1000</v>
      </c>
      <c r="J295" s="8">
        <f t="shared" si="76"/>
        <v>0.9386</v>
      </c>
      <c r="K295" s="9">
        <f>IF(J295=N2,'Masse et Centrage'!$G$44,-1000)</f>
        <v>-1000</v>
      </c>
      <c r="L295" s="9">
        <f t="shared" si="70"/>
        <v>0</v>
      </c>
      <c r="S295" s="9">
        <f t="shared" si="77"/>
        <v>393</v>
      </c>
      <c r="T295" s="9">
        <f>IF(S295&lt;Q8,-1000,IF(S295&lt;=Q10,O10*S295+P10,IF(S295&lt;=Q11,O11*S295+P11,IF(S295&lt;=Q12,O12*S295+P12,8000))))</f>
        <v>8000</v>
      </c>
      <c r="U295" s="9">
        <f>IF(S295&lt;Q13,-1000,IF(S295&lt;=Q15,O15*S295+P15,IF(S295&lt;=Q16,O16*S295+P16,IF(S295&lt;=Q17,O17*S295+P17,8000))))</f>
        <v>1510.6753754960027</v>
      </c>
      <c r="V295" s="9">
        <f>'Perfos Décollage'!F2</f>
        <v>500</v>
      </c>
      <c r="W295" s="9">
        <f t="shared" si="71"/>
        <v>0</v>
      </c>
      <c r="X295" s="9">
        <f t="shared" si="66"/>
        <v>-4000</v>
      </c>
      <c r="Y295" s="9">
        <f t="shared" si="72"/>
        <v>0</v>
      </c>
      <c r="Z295" s="9">
        <f t="shared" si="67"/>
        <v>-4000</v>
      </c>
      <c r="AB295" s="9">
        <f t="shared" si="78"/>
        <v>393</v>
      </c>
      <c r="AC295" s="9"/>
      <c r="AD295" s="9">
        <f t="shared" si="81"/>
        <v>1578.9473781999986</v>
      </c>
      <c r="AE295" s="9">
        <f>'Perfos Atterissage'!F2</f>
        <v>500</v>
      </c>
      <c r="AF295" s="9">
        <f t="shared" si="79"/>
        <v>0</v>
      </c>
      <c r="AG295" s="9">
        <f t="shared" si="68"/>
        <v>-4000</v>
      </c>
      <c r="AH295" s="9">
        <f t="shared" si="80"/>
        <v>0</v>
      </c>
      <c r="AI295" s="9">
        <f t="shared" si="69"/>
        <v>-4000</v>
      </c>
    </row>
    <row r="296" spans="1:35" ht="15">
      <c r="A296" s="8">
        <f t="shared" si="73"/>
        <v>0.9387999999999935</v>
      </c>
      <c r="B296" s="9">
        <f>'Masse et Centrage'!$G$44</f>
        <v>932</v>
      </c>
      <c r="D296" s="8">
        <f t="shared" si="74"/>
        <v>0.9387999999999935</v>
      </c>
      <c r="E296" s="9">
        <f t="shared" si="82"/>
        <v>974.5049999999892</v>
      </c>
      <c r="G296" s="8">
        <f t="shared" si="75"/>
        <v>0.9387999999999935</v>
      </c>
      <c r="H296" s="9">
        <v>-1000</v>
      </c>
      <c r="J296" s="8">
        <f t="shared" si="76"/>
        <v>0.9388</v>
      </c>
      <c r="K296" s="9">
        <f>IF(J296=N2,'Masse et Centrage'!$G$44,-1000)</f>
        <v>-1000</v>
      </c>
      <c r="L296" s="9">
        <f t="shared" si="70"/>
        <v>0</v>
      </c>
      <c r="S296" s="9">
        <f t="shared" si="77"/>
        <v>394</v>
      </c>
      <c r="T296" s="9">
        <f>IF(S296&lt;Q8,-1000,IF(S296&lt;=Q10,O10*S296+P10,IF(S296&lt;=Q11,O11*S296+P11,IF(S296&lt;=Q12,O12*S296+P12,8000))))</f>
        <v>8000</v>
      </c>
      <c r="U296" s="9">
        <f>IF(S296&lt;Q13,-1000,IF(S296&lt;=Q15,O15*S296+P15,IF(S296&lt;=Q16,O16*S296+P16,IF(S296&lt;=Q17,O17*S296+P17,8000))))</f>
        <v>1543.994557488004</v>
      </c>
      <c r="V296" s="9">
        <f>'Perfos Décollage'!F2</f>
        <v>500</v>
      </c>
      <c r="W296" s="9">
        <f t="shared" si="71"/>
        <v>0</v>
      </c>
      <c r="X296" s="9">
        <f t="shared" si="66"/>
        <v>-4000</v>
      </c>
      <c r="Y296" s="9">
        <f t="shared" si="72"/>
        <v>0</v>
      </c>
      <c r="Z296" s="9">
        <f t="shared" si="67"/>
        <v>-4000</v>
      </c>
      <c r="AB296" s="9">
        <f t="shared" si="78"/>
        <v>394</v>
      </c>
      <c r="AC296" s="9"/>
      <c r="AD296" s="9">
        <f t="shared" si="81"/>
        <v>1710.5263255999962</v>
      </c>
      <c r="AE296" s="9">
        <f>'Perfos Atterissage'!F2</f>
        <v>500</v>
      </c>
      <c r="AF296" s="9">
        <f t="shared" si="79"/>
        <v>0</v>
      </c>
      <c r="AG296" s="9">
        <f t="shared" si="68"/>
        <v>-4000</v>
      </c>
      <c r="AH296" s="9">
        <f t="shared" si="80"/>
        <v>0</v>
      </c>
      <c r="AI296" s="9">
        <f t="shared" si="69"/>
        <v>-4000</v>
      </c>
    </row>
    <row r="297" spans="1:35" ht="15">
      <c r="A297" s="8">
        <f t="shared" si="73"/>
        <v>0.9389999999999935</v>
      </c>
      <c r="B297" s="9">
        <f>'Masse et Centrage'!$G$44</f>
        <v>932</v>
      </c>
      <c r="D297" s="8">
        <f t="shared" si="74"/>
        <v>0.9389999999999935</v>
      </c>
      <c r="E297" s="9">
        <f t="shared" si="82"/>
        <v>974.8374999999892</v>
      </c>
      <c r="G297" s="8">
        <f t="shared" si="75"/>
        <v>0.9389999999999935</v>
      </c>
      <c r="H297" s="9">
        <v>-1000</v>
      </c>
      <c r="J297" s="8">
        <f t="shared" si="76"/>
        <v>0.939</v>
      </c>
      <c r="K297" s="9">
        <f>IF(J297=N2,'Masse et Centrage'!$G$44,-1000)</f>
        <v>-1000</v>
      </c>
      <c r="L297" s="9">
        <f t="shared" si="70"/>
        <v>0</v>
      </c>
      <c r="S297" s="9">
        <f t="shared" si="77"/>
        <v>395</v>
      </c>
      <c r="T297" s="9">
        <f>IF(S297&lt;Q8,-1000,IF(S297&lt;=Q10,O10*S297+P10,IF(S297&lt;=Q11,O11*S297+P11,IF(S297&lt;=Q12,O12*S297+P12,8000))))</f>
        <v>8000</v>
      </c>
      <c r="U297" s="9">
        <f>IF(S297&lt;Q13,-1000,IF(S297&lt;=Q15,O15*S297+P15,IF(S297&lt;=Q16,O16*S297+P16,IF(S297&lt;=Q17,O17*S297+P17,8000))))</f>
        <v>1577.3137394800033</v>
      </c>
      <c r="V297" s="9">
        <f>'Perfos Décollage'!F2</f>
        <v>500</v>
      </c>
      <c r="W297" s="9">
        <f t="shared" si="71"/>
        <v>0</v>
      </c>
      <c r="X297" s="9">
        <f t="shared" si="66"/>
        <v>-4000</v>
      </c>
      <c r="Y297" s="9">
        <f t="shared" si="72"/>
        <v>0</v>
      </c>
      <c r="Z297" s="9">
        <f t="shared" si="67"/>
        <v>-4000</v>
      </c>
      <c r="AB297" s="9">
        <f t="shared" si="78"/>
        <v>395</v>
      </c>
      <c r="AC297" s="9"/>
      <c r="AD297" s="9">
        <f t="shared" si="81"/>
        <v>1842.105273000001</v>
      </c>
      <c r="AE297" s="9">
        <f>'Perfos Atterissage'!F2</f>
        <v>500</v>
      </c>
      <c r="AF297" s="9">
        <f t="shared" si="79"/>
        <v>0</v>
      </c>
      <c r="AG297" s="9">
        <f t="shared" si="68"/>
        <v>-4000</v>
      </c>
      <c r="AH297" s="9">
        <f t="shared" si="80"/>
        <v>0</v>
      </c>
      <c r="AI297" s="9">
        <f t="shared" si="69"/>
        <v>-4000</v>
      </c>
    </row>
    <row r="298" spans="1:35" ht="15">
      <c r="A298" s="8">
        <f t="shared" si="73"/>
        <v>0.9391999999999935</v>
      </c>
      <c r="B298" s="9">
        <f>'Masse et Centrage'!$G$44</f>
        <v>932</v>
      </c>
      <c r="D298" s="8">
        <f t="shared" si="74"/>
        <v>0.9391999999999935</v>
      </c>
      <c r="E298" s="9">
        <f t="shared" si="82"/>
        <v>975.1699999999892</v>
      </c>
      <c r="G298" s="8">
        <f t="shared" si="75"/>
        <v>0.9391999999999935</v>
      </c>
      <c r="H298" s="9">
        <v>-1000</v>
      </c>
      <c r="J298" s="8">
        <f t="shared" si="76"/>
        <v>0.9392</v>
      </c>
      <c r="K298" s="9">
        <f>IF(J298=N2,'Masse et Centrage'!$G$44,-1000)</f>
        <v>-1000</v>
      </c>
      <c r="L298" s="9">
        <f t="shared" si="70"/>
        <v>0</v>
      </c>
      <c r="S298" s="9">
        <f t="shared" si="77"/>
        <v>396</v>
      </c>
      <c r="T298" s="9">
        <f>IF(S298&lt;Q8,-1000,IF(S298&lt;=Q10,O10*S298+P10,IF(S298&lt;=Q11,O11*S298+P11,IF(S298&lt;=Q12,O12*S298+P12,8000))))</f>
        <v>8000</v>
      </c>
      <c r="U298" s="9">
        <f>IF(S298&lt;Q13,-1000,IF(S298&lt;=Q15,O15*S298+P15,IF(S298&lt;=Q16,O16*S298+P16,IF(S298&lt;=Q17,O17*S298+P17,8000))))</f>
        <v>1610.6329214720026</v>
      </c>
      <c r="V298" s="9">
        <f>'Perfos Décollage'!F2</f>
        <v>500</v>
      </c>
      <c r="W298" s="9">
        <f t="shared" si="71"/>
        <v>0</v>
      </c>
      <c r="X298" s="9">
        <f t="shared" si="66"/>
        <v>-4000</v>
      </c>
      <c r="Y298" s="9">
        <f t="shared" si="72"/>
        <v>0</v>
      </c>
      <c r="Z298" s="9">
        <f t="shared" si="67"/>
        <v>-4000</v>
      </c>
      <c r="AB298" s="9">
        <f t="shared" si="78"/>
        <v>396</v>
      </c>
      <c r="AC298" s="9"/>
      <c r="AD298" s="9">
        <f t="shared" si="81"/>
        <v>1973.6842203999986</v>
      </c>
      <c r="AE298" s="9">
        <f>'Perfos Atterissage'!F2</f>
        <v>500</v>
      </c>
      <c r="AF298" s="9">
        <f t="shared" si="79"/>
        <v>0</v>
      </c>
      <c r="AG298" s="9">
        <f t="shared" si="68"/>
        <v>-4000</v>
      </c>
      <c r="AH298" s="9">
        <f t="shared" si="80"/>
        <v>0</v>
      </c>
      <c r="AI298" s="9">
        <f t="shared" si="69"/>
        <v>-4000</v>
      </c>
    </row>
    <row r="299" spans="1:35" ht="15">
      <c r="A299" s="8">
        <f t="shared" si="73"/>
        <v>0.9393999999999935</v>
      </c>
      <c r="B299" s="9">
        <f>'Masse et Centrage'!$G$44</f>
        <v>932</v>
      </c>
      <c r="D299" s="8">
        <f t="shared" si="74"/>
        <v>0.9393999999999935</v>
      </c>
      <c r="E299" s="9">
        <f t="shared" si="82"/>
        <v>975.5024999999891</v>
      </c>
      <c r="G299" s="8">
        <f t="shared" si="75"/>
        <v>0.9393999999999935</v>
      </c>
      <c r="H299" s="9">
        <v>-1000</v>
      </c>
      <c r="J299" s="8">
        <f t="shared" si="76"/>
        <v>0.9394</v>
      </c>
      <c r="K299" s="9">
        <f>IF(J299=N2,'Masse et Centrage'!$G$44,-1000)</f>
        <v>-1000</v>
      </c>
      <c r="L299" s="9">
        <f t="shared" si="70"/>
        <v>0</v>
      </c>
      <c r="S299" s="9">
        <f t="shared" si="77"/>
        <v>397</v>
      </c>
      <c r="T299" s="9">
        <f>IF(S299&lt;Q8,-1000,IF(S299&lt;=Q10,O10*S299+P10,IF(S299&lt;=Q11,O11*S299+P11,IF(S299&lt;=Q12,O12*S299+P12,8000))))</f>
        <v>8000</v>
      </c>
      <c r="U299" s="9">
        <f>IF(S299&lt;Q13,-1000,IF(S299&lt;=Q15,O15*S299+P15,IF(S299&lt;=Q16,O16*S299+P16,IF(S299&lt;=Q17,O17*S299+P17,8000))))</f>
        <v>1643.9521034640038</v>
      </c>
      <c r="V299" s="9">
        <f>'Perfos Décollage'!F2</f>
        <v>500</v>
      </c>
      <c r="W299" s="9">
        <f t="shared" si="71"/>
        <v>0</v>
      </c>
      <c r="X299" s="9">
        <f t="shared" si="66"/>
        <v>-4000</v>
      </c>
      <c r="Y299" s="9">
        <f t="shared" si="72"/>
        <v>0</v>
      </c>
      <c r="Z299" s="9">
        <f t="shared" si="67"/>
        <v>-4000</v>
      </c>
      <c r="AB299" s="9">
        <f t="shared" si="78"/>
        <v>397</v>
      </c>
      <c r="AC299" s="9"/>
      <c r="AD299" s="9">
        <f t="shared" si="81"/>
        <v>2105.263167799996</v>
      </c>
      <c r="AE299" s="9">
        <f>'Perfos Atterissage'!F2</f>
        <v>500</v>
      </c>
      <c r="AF299" s="9">
        <f t="shared" si="79"/>
        <v>0</v>
      </c>
      <c r="AG299" s="9">
        <f t="shared" si="68"/>
        <v>-4000</v>
      </c>
      <c r="AH299" s="9">
        <f t="shared" si="80"/>
        <v>0</v>
      </c>
      <c r="AI299" s="9">
        <f t="shared" si="69"/>
        <v>-4000</v>
      </c>
    </row>
    <row r="300" spans="1:35" ht="15">
      <c r="A300" s="8">
        <f t="shared" si="73"/>
        <v>0.9395999999999934</v>
      </c>
      <c r="B300" s="9">
        <f>'Masse et Centrage'!$G$44</f>
        <v>932</v>
      </c>
      <c r="D300" s="8">
        <f t="shared" si="74"/>
        <v>0.9395999999999934</v>
      </c>
      <c r="E300" s="9">
        <f t="shared" si="82"/>
        <v>975.8349999999891</v>
      </c>
      <c r="G300" s="8">
        <f t="shared" si="75"/>
        <v>0.9395999999999934</v>
      </c>
      <c r="H300" s="9">
        <v>-1000</v>
      </c>
      <c r="J300" s="8">
        <f t="shared" si="76"/>
        <v>0.9396</v>
      </c>
      <c r="K300" s="9">
        <f>IF(J300=N2,'Masse et Centrage'!$G$44,-1000)</f>
        <v>-1000</v>
      </c>
      <c r="L300" s="9">
        <f t="shared" si="70"/>
        <v>0</v>
      </c>
      <c r="S300" s="9">
        <f t="shared" si="77"/>
        <v>398</v>
      </c>
      <c r="T300" s="9">
        <f>IF(S300&lt;Q8,-1000,IF(S300&lt;=Q10,O10*S300+P10,IF(S300&lt;=Q11,O11*S300+P11,IF(S300&lt;=Q12,O12*S300+P12,8000))))</f>
        <v>8000</v>
      </c>
      <c r="U300" s="9">
        <f>IF(S300&lt;Q13,-1000,IF(S300&lt;=Q15,O15*S300+P15,IF(S300&lt;=Q16,O16*S300+P16,IF(S300&lt;=Q17,O17*S300+P17,8000))))</f>
        <v>1677.2712854560032</v>
      </c>
      <c r="V300" s="9">
        <f>'Perfos Décollage'!F2</f>
        <v>500</v>
      </c>
      <c r="W300" s="9">
        <f t="shared" si="71"/>
        <v>0</v>
      </c>
      <c r="X300" s="9">
        <f t="shared" si="66"/>
        <v>-4000</v>
      </c>
      <c r="Y300" s="9">
        <f t="shared" si="72"/>
        <v>0</v>
      </c>
      <c r="Z300" s="9">
        <f t="shared" si="67"/>
        <v>-4000</v>
      </c>
      <c r="AB300" s="9">
        <f t="shared" si="78"/>
        <v>398</v>
      </c>
      <c r="AC300" s="9"/>
      <c r="AD300" s="9">
        <f t="shared" si="81"/>
        <v>2236.842115200001</v>
      </c>
      <c r="AE300" s="9">
        <f>'Perfos Atterissage'!F2</f>
        <v>500</v>
      </c>
      <c r="AF300" s="9">
        <f t="shared" si="79"/>
        <v>0</v>
      </c>
      <c r="AG300" s="9">
        <f t="shared" si="68"/>
        <v>-4000</v>
      </c>
      <c r="AH300" s="9">
        <f t="shared" si="80"/>
        <v>0</v>
      </c>
      <c r="AI300" s="9">
        <f t="shared" si="69"/>
        <v>-4000</v>
      </c>
    </row>
    <row r="301" spans="1:35" ht="15">
      <c r="A301" s="8">
        <f t="shared" si="73"/>
        <v>0.9397999999999934</v>
      </c>
      <c r="B301" s="9">
        <f>'Masse et Centrage'!$G$44</f>
        <v>932</v>
      </c>
      <c r="D301" s="8">
        <f t="shared" si="74"/>
        <v>0.9397999999999934</v>
      </c>
      <c r="E301" s="9">
        <f t="shared" si="82"/>
        <v>976.1674999999891</v>
      </c>
      <c r="G301" s="8">
        <f t="shared" si="75"/>
        <v>0.9397999999999934</v>
      </c>
      <c r="H301" s="9">
        <v>-1000</v>
      </c>
      <c r="J301" s="8">
        <f t="shared" si="76"/>
        <v>0.9398</v>
      </c>
      <c r="K301" s="9">
        <f>IF(J301=N2,'Masse et Centrage'!$G$44,-1000)</f>
        <v>-1000</v>
      </c>
      <c r="L301" s="9">
        <f t="shared" si="70"/>
        <v>0</v>
      </c>
      <c r="S301" s="9">
        <f t="shared" si="77"/>
        <v>399</v>
      </c>
      <c r="T301" s="9">
        <f>IF(S301&lt;Q8,-1000,IF(S301&lt;=Q10,O10*S301+P10,IF(S301&lt;=Q11,O11*S301+P11,IF(S301&lt;=Q12,O12*S301+P12,8000))))</f>
        <v>8000</v>
      </c>
      <c r="U301" s="9">
        <f>IF(S301&lt;Q13,-1000,IF(S301&lt;=Q15,O15*S301+P15,IF(S301&lt;=Q16,O16*S301+P16,IF(S301&lt;=Q17,O17*S301+P17,8000))))</f>
        <v>1710.5904674480025</v>
      </c>
      <c r="V301" s="9">
        <f>'Perfos Décollage'!F2</f>
        <v>500</v>
      </c>
      <c r="W301" s="9">
        <f t="shared" si="71"/>
        <v>0</v>
      </c>
      <c r="X301" s="9">
        <f t="shared" si="66"/>
        <v>-4000</v>
      </c>
      <c r="Y301" s="9">
        <f t="shared" si="72"/>
        <v>0</v>
      </c>
      <c r="Z301" s="9">
        <f t="shared" si="67"/>
        <v>-4000</v>
      </c>
      <c r="AB301" s="9">
        <f t="shared" si="78"/>
        <v>399</v>
      </c>
      <c r="AC301" s="9"/>
      <c r="AD301" s="9">
        <f t="shared" si="81"/>
        <v>2368.4210625999985</v>
      </c>
      <c r="AE301" s="9">
        <f>'Perfos Atterissage'!F2</f>
        <v>500</v>
      </c>
      <c r="AF301" s="9">
        <f t="shared" si="79"/>
        <v>0</v>
      </c>
      <c r="AG301" s="9">
        <f t="shared" si="68"/>
        <v>-4000</v>
      </c>
      <c r="AH301" s="9">
        <f t="shared" si="80"/>
        <v>0</v>
      </c>
      <c r="AI301" s="9">
        <f t="shared" si="69"/>
        <v>-4000</v>
      </c>
    </row>
    <row r="302" spans="1:35" ht="15">
      <c r="A302" s="8">
        <f t="shared" si="73"/>
        <v>0.9399999999999934</v>
      </c>
      <c r="B302" s="9">
        <f>'Masse et Centrage'!$G$44</f>
        <v>932</v>
      </c>
      <c r="D302" s="8">
        <f t="shared" si="74"/>
        <v>0.9399999999999934</v>
      </c>
      <c r="E302" s="9">
        <f t="shared" si="82"/>
        <v>976.4999999999891</v>
      </c>
      <c r="G302" s="8">
        <f t="shared" si="75"/>
        <v>0.9399999999999934</v>
      </c>
      <c r="H302" s="9">
        <v>-1000</v>
      </c>
      <c r="J302" s="8">
        <f t="shared" si="76"/>
        <v>0.94</v>
      </c>
      <c r="K302" s="9">
        <f>IF(J302=N2,'Masse et Centrage'!$G$44,-1000)</f>
        <v>-1000</v>
      </c>
      <c r="L302" s="9">
        <f t="shared" si="70"/>
        <v>0</v>
      </c>
      <c r="S302" s="9">
        <f t="shared" si="77"/>
        <v>400</v>
      </c>
      <c r="T302" s="9">
        <f>IF(S302&lt;Q8,-1000,IF(S302&lt;=Q10,O10*S302+P10,IF(S302&lt;=Q11,O11*S302+P11,IF(S302&lt;=Q12,O12*S302+P12,8000))))</f>
        <v>8000</v>
      </c>
      <c r="U302" s="9">
        <f>IF(S302&lt;Q13,-1000,IF(S302&lt;=Q15,O15*S302+P15,IF(S302&lt;=Q16,O16*S302+P16,IF(S302&lt;=Q17,O17*S302+P17,8000))))</f>
        <v>1743.9096494400037</v>
      </c>
      <c r="V302" s="9">
        <f>'Perfos Décollage'!F2</f>
        <v>500</v>
      </c>
      <c r="W302" s="9">
        <f t="shared" si="71"/>
        <v>0</v>
      </c>
      <c r="X302" s="9">
        <f t="shared" si="66"/>
        <v>-4000</v>
      </c>
      <c r="Y302" s="9">
        <f t="shared" si="72"/>
        <v>0</v>
      </c>
      <c r="Z302" s="9">
        <f t="shared" si="67"/>
        <v>-4000</v>
      </c>
      <c r="AB302" s="9">
        <f t="shared" si="78"/>
        <v>400</v>
      </c>
      <c r="AC302" s="9"/>
      <c r="AD302" s="9">
        <v>2500</v>
      </c>
      <c r="AE302" s="9">
        <f>'Perfos Atterissage'!F2</f>
        <v>500</v>
      </c>
      <c r="AF302" s="9">
        <f t="shared" si="79"/>
        <v>0</v>
      </c>
      <c r="AG302" s="9">
        <f t="shared" si="68"/>
        <v>-4000</v>
      </c>
      <c r="AH302" s="9">
        <f t="shared" si="80"/>
        <v>0</v>
      </c>
      <c r="AI302" s="9">
        <f t="shared" si="69"/>
        <v>-4000</v>
      </c>
    </row>
    <row r="303" spans="1:35" ht="15">
      <c r="A303" s="8">
        <f t="shared" si="73"/>
        <v>0.9401999999999934</v>
      </c>
      <c r="B303" s="9">
        <f>'Masse et Centrage'!$G$44</f>
        <v>932</v>
      </c>
      <c r="D303" s="8">
        <f t="shared" si="74"/>
        <v>0.9401999999999934</v>
      </c>
      <c r="E303" s="9">
        <f t="shared" si="82"/>
        <v>976.8324999999891</v>
      </c>
      <c r="G303" s="8">
        <f t="shared" si="75"/>
        <v>0.9401999999999934</v>
      </c>
      <c r="H303" s="9">
        <v>-1000</v>
      </c>
      <c r="J303" s="8">
        <f t="shared" si="76"/>
        <v>0.9402</v>
      </c>
      <c r="K303" s="9">
        <f>IF(J303=N2,'Masse et Centrage'!$G$44,-1000)</f>
        <v>-1000</v>
      </c>
      <c r="L303" s="9">
        <f t="shared" si="70"/>
        <v>0</v>
      </c>
      <c r="S303" s="9">
        <f t="shared" si="77"/>
        <v>401</v>
      </c>
      <c r="T303" s="9">
        <f>IF(S303&lt;Q8,-1000,IF(S303&lt;=Q10,O10*S303+P10,IF(S303&lt;=Q11,O11*S303+P11,IF(S303&lt;=Q12,O12*S303+P12,8000))))</f>
        <v>8000</v>
      </c>
      <c r="U303" s="9">
        <f>IF(S303&lt;Q13,-1000,IF(S303&lt;=Q15,O15*S303+P15,IF(S303&lt;=Q16,O16*S303+P16,IF(S303&lt;=Q17,O17*S303+P17,8000))))</f>
        <v>1777.228831432003</v>
      </c>
      <c r="V303" s="9">
        <f>'Perfos Décollage'!F2</f>
        <v>500</v>
      </c>
      <c r="W303" s="9">
        <f t="shared" si="71"/>
        <v>0</v>
      </c>
      <c r="X303" s="9">
        <f t="shared" si="66"/>
        <v>-4000</v>
      </c>
      <c r="Y303" s="9">
        <f t="shared" si="72"/>
        <v>0</v>
      </c>
      <c r="Z303" s="9">
        <f t="shared" si="67"/>
        <v>-4000</v>
      </c>
      <c r="AB303" s="9">
        <f t="shared" si="78"/>
        <v>401</v>
      </c>
      <c r="AC303" s="9"/>
      <c r="AD303" s="9">
        <f>113.6363636*AB303-42954.54545</f>
        <v>2613.636353599999</v>
      </c>
      <c r="AE303" s="9">
        <f>'Perfos Atterissage'!F2</f>
        <v>500</v>
      </c>
      <c r="AF303" s="9">
        <f t="shared" si="79"/>
        <v>0</v>
      </c>
      <c r="AG303" s="9">
        <f t="shared" si="68"/>
        <v>-4000</v>
      </c>
      <c r="AH303" s="9">
        <f t="shared" si="80"/>
        <v>0</v>
      </c>
      <c r="AI303" s="9">
        <f t="shared" si="69"/>
        <v>-4000</v>
      </c>
    </row>
    <row r="304" spans="1:35" ht="15">
      <c r="A304" s="8">
        <f t="shared" si="73"/>
        <v>0.9403999999999934</v>
      </c>
      <c r="B304" s="9">
        <f>'Masse et Centrage'!$G$44</f>
        <v>932</v>
      </c>
      <c r="D304" s="8">
        <f t="shared" si="74"/>
        <v>0.9403999999999934</v>
      </c>
      <c r="E304" s="9">
        <f t="shared" si="82"/>
        <v>977.164999999989</v>
      </c>
      <c r="G304" s="8">
        <f t="shared" si="75"/>
        <v>0.9403999999999934</v>
      </c>
      <c r="H304" s="9">
        <v>-1000</v>
      </c>
      <c r="J304" s="8">
        <f t="shared" si="76"/>
        <v>0.9404</v>
      </c>
      <c r="K304" s="9">
        <f>IF(J304=N2,'Masse et Centrage'!$G$44,-1000)</f>
        <v>-1000</v>
      </c>
      <c r="L304" s="9">
        <f t="shared" si="70"/>
        <v>0</v>
      </c>
      <c r="S304" s="9">
        <f t="shared" si="77"/>
        <v>402</v>
      </c>
      <c r="T304" s="9">
        <f>IF(S304&lt;Q8,-1000,IF(S304&lt;=Q10,O10*S304+P10,IF(S304&lt;=Q11,O11*S304+P11,IF(S304&lt;=Q12,O12*S304+P12,8000))))</f>
        <v>8000</v>
      </c>
      <c r="U304" s="9">
        <f>IF(S304&lt;Q13,-1000,IF(S304&lt;=Q15,O15*S304+P15,IF(S304&lt;=Q16,O16*S304+P16,IF(S304&lt;=Q17,O17*S304+P17,8000))))</f>
        <v>1810.5480134240024</v>
      </c>
      <c r="V304" s="9">
        <f>'Perfos Décollage'!F2</f>
        <v>500</v>
      </c>
      <c r="W304" s="9">
        <f t="shared" si="71"/>
        <v>0</v>
      </c>
      <c r="X304" s="9">
        <f t="shared" si="66"/>
        <v>-4000</v>
      </c>
      <c r="Y304" s="9">
        <f t="shared" si="72"/>
        <v>0</v>
      </c>
      <c r="Z304" s="9">
        <f t="shared" si="67"/>
        <v>-4000</v>
      </c>
      <c r="AB304" s="9">
        <f t="shared" si="78"/>
        <v>402</v>
      </c>
      <c r="AC304" s="9"/>
      <c r="AD304" s="9">
        <f aca="true" t="shared" si="83" ref="AD304:AD323">113.6363636*AB304-42954.54545</f>
        <v>2727.2727172000014</v>
      </c>
      <c r="AE304" s="9">
        <f>'Perfos Atterissage'!F2</f>
        <v>500</v>
      </c>
      <c r="AF304" s="9">
        <f t="shared" si="79"/>
        <v>0</v>
      </c>
      <c r="AG304" s="9">
        <f t="shared" si="68"/>
        <v>-4000</v>
      </c>
      <c r="AH304" s="9">
        <f t="shared" si="80"/>
        <v>0</v>
      </c>
      <c r="AI304" s="9">
        <f t="shared" si="69"/>
        <v>-4000</v>
      </c>
    </row>
    <row r="305" spans="1:35" ht="15">
      <c r="A305" s="8">
        <f t="shared" si="73"/>
        <v>0.9405999999999933</v>
      </c>
      <c r="B305" s="9">
        <f>'Masse et Centrage'!$G$44</f>
        <v>932</v>
      </c>
      <c r="D305" s="8">
        <f t="shared" si="74"/>
        <v>0.9405999999999933</v>
      </c>
      <c r="E305" s="9">
        <f t="shared" si="82"/>
        <v>977.4974999999888</v>
      </c>
      <c r="G305" s="8">
        <f t="shared" si="75"/>
        <v>0.9405999999999933</v>
      </c>
      <c r="H305" s="9">
        <v>-1000</v>
      </c>
      <c r="J305" s="8">
        <f t="shared" si="76"/>
        <v>0.9406</v>
      </c>
      <c r="K305" s="9">
        <f>IF(J305=N2,'Masse et Centrage'!$G$44,-1000)</f>
        <v>-1000</v>
      </c>
      <c r="L305" s="9">
        <f t="shared" si="70"/>
        <v>0</v>
      </c>
      <c r="S305" s="9">
        <f t="shared" si="77"/>
        <v>403</v>
      </c>
      <c r="T305" s="9">
        <f>IF(S305&lt;Q8,-1000,IF(S305&lt;=Q10,O10*S305+P10,IF(S305&lt;=Q11,O11*S305+P11,IF(S305&lt;=Q12,O12*S305+P12,8000))))</f>
        <v>8000</v>
      </c>
      <c r="U305" s="9">
        <f>IF(S305&lt;Q13,-1000,IF(S305&lt;=Q15,O15*S305+P15,IF(S305&lt;=Q16,O16*S305+P16,IF(S305&lt;=Q17,O17*S305+P17,8000))))</f>
        <v>1843.8671954160036</v>
      </c>
      <c r="V305" s="9">
        <f>'Perfos Décollage'!F2</f>
        <v>500</v>
      </c>
      <c r="W305" s="9">
        <f t="shared" si="71"/>
        <v>0</v>
      </c>
      <c r="X305" s="9">
        <f t="shared" si="66"/>
        <v>-4000</v>
      </c>
      <c r="Y305" s="9">
        <f t="shared" si="72"/>
        <v>0</v>
      </c>
      <c r="Z305" s="9">
        <f t="shared" si="67"/>
        <v>-4000</v>
      </c>
      <c r="AB305" s="9">
        <f t="shared" si="78"/>
        <v>403</v>
      </c>
      <c r="AC305" s="9"/>
      <c r="AD305" s="9">
        <f t="shared" si="83"/>
        <v>2840.9090808000037</v>
      </c>
      <c r="AE305" s="9">
        <f>'Perfos Atterissage'!F2</f>
        <v>500</v>
      </c>
      <c r="AF305" s="9">
        <f t="shared" si="79"/>
        <v>0</v>
      </c>
      <c r="AG305" s="9">
        <f t="shared" si="68"/>
        <v>-4000</v>
      </c>
      <c r="AH305" s="9">
        <f t="shared" si="80"/>
        <v>0</v>
      </c>
      <c r="AI305" s="9">
        <f t="shared" si="69"/>
        <v>-4000</v>
      </c>
    </row>
    <row r="306" spans="1:35" ht="15">
      <c r="A306" s="8">
        <f t="shared" si="73"/>
        <v>0.9407999999999933</v>
      </c>
      <c r="B306" s="9">
        <f>'Masse et Centrage'!$G$44</f>
        <v>932</v>
      </c>
      <c r="D306" s="8">
        <f t="shared" si="74"/>
        <v>0.9407999999999933</v>
      </c>
      <c r="E306" s="9">
        <f t="shared" si="82"/>
        <v>977.8299999999888</v>
      </c>
      <c r="G306" s="8">
        <f t="shared" si="75"/>
        <v>0.9407999999999933</v>
      </c>
      <c r="H306" s="9">
        <v>-1000</v>
      </c>
      <c r="J306" s="8">
        <f t="shared" si="76"/>
        <v>0.9408</v>
      </c>
      <c r="K306" s="9">
        <f>IF(J306=N2,'Masse et Centrage'!$G$44,-1000)</f>
        <v>-1000</v>
      </c>
      <c r="L306" s="9">
        <f t="shared" si="70"/>
        <v>0</v>
      </c>
      <c r="S306" s="9">
        <f t="shared" si="77"/>
        <v>404</v>
      </c>
      <c r="T306" s="9">
        <f>IF(S306&lt;Q8,-1000,IF(S306&lt;=Q10,O10*S306+P10,IF(S306&lt;=Q11,O11*S306+P11,IF(S306&lt;=Q12,O12*S306+P12,8000))))</f>
        <v>8000</v>
      </c>
      <c r="U306" s="9">
        <f>IF(S306&lt;Q13,-1000,IF(S306&lt;=Q15,O15*S306+P15,IF(S306&lt;=Q16,O16*S306+P16,IF(S306&lt;=Q17,O17*S306+P17,8000))))</f>
        <v>1877.186377408003</v>
      </c>
      <c r="V306" s="9">
        <f>'Perfos Décollage'!F2</f>
        <v>500</v>
      </c>
      <c r="W306" s="9">
        <f t="shared" si="71"/>
        <v>0</v>
      </c>
      <c r="X306" s="9">
        <f t="shared" si="66"/>
        <v>-4000</v>
      </c>
      <c r="Y306" s="9">
        <f t="shared" si="72"/>
        <v>0</v>
      </c>
      <c r="Z306" s="9">
        <f t="shared" si="67"/>
        <v>-4000</v>
      </c>
      <c r="AB306" s="9">
        <f t="shared" si="78"/>
        <v>404</v>
      </c>
      <c r="AC306" s="9"/>
      <c r="AD306" s="9">
        <f t="shared" si="83"/>
        <v>2954.545444399999</v>
      </c>
      <c r="AE306" s="9">
        <f>'Perfos Atterissage'!F2</f>
        <v>500</v>
      </c>
      <c r="AF306" s="9">
        <f t="shared" si="79"/>
        <v>0</v>
      </c>
      <c r="AG306" s="9">
        <f t="shared" si="68"/>
        <v>-4000</v>
      </c>
      <c r="AH306" s="9">
        <f t="shared" si="80"/>
        <v>0</v>
      </c>
      <c r="AI306" s="9">
        <f t="shared" si="69"/>
        <v>-4000</v>
      </c>
    </row>
    <row r="307" spans="1:35" ht="15">
      <c r="A307" s="8">
        <f t="shared" si="73"/>
        <v>0.9409999999999933</v>
      </c>
      <c r="B307" s="9">
        <f>'Masse et Centrage'!$G$44</f>
        <v>932</v>
      </c>
      <c r="D307" s="8">
        <f t="shared" si="74"/>
        <v>0.9409999999999933</v>
      </c>
      <c r="E307" s="9">
        <f t="shared" si="82"/>
        <v>978.1624999999888</v>
      </c>
      <c r="G307" s="8">
        <f t="shared" si="75"/>
        <v>0.9409999999999933</v>
      </c>
      <c r="H307" s="9">
        <v>-1000</v>
      </c>
      <c r="J307" s="8">
        <f t="shared" si="76"/>
        <v>0.941</v>
      </c>
      <c r="K307" s="9">
        <f>IF(J307=N2,'Masse et Centrage'!$G$44,-1000)</f>
        <v>-1000</v>
      </c>
      <c r="L307" s="9">
        <f t="shared" si="70"/>
        <v>0</v>
      </c>
      <c r="S307" s="9">
        <f t="shared" si="77"/>
        <v>405</v>
      </c>
      <c r="T307" s="9">
        <f>IF(S307&lt;Q8,-1000,IF(S307&lt;=Q10,O10*S307+P10,IF(S307&lt;=Q11,O11*S307+P11,IF(S307&lt;=Q12,O12*S307+P12,8000))))</f>
        <v>8000</v>
      </c>
      <c r="U307" s="9">
        <f>IF(S307&lt;Q13,-1000,IF(S307&lt;=Q15,O15*S307+P15,IF(S307&lt;=Q16,O16*S307+P16,IF(S307&lt;=Q17,O17*S307+P17,8000))))</f>
        <v>1910.5055594000041</v>
      </c>
      <c r="V307" s="9">
        <f>'Perfos Décollage'!F2</f>
        <v>500</v>
      </c>
      <c r="W307" s="9">
        <f t="shared" si="71"/>
        <v>0</v>
      </c>
      <c r="X307" s="9">
        <f t="shared" si="66"/>
        <v>-4000</v>
      </c>
      <c r="Y307" s="9">
        <f t="shared" si="72"/>
        <v>0</v>
      </c>
      <c r="Z307" s="9">
        <f t="shared" si="67"/>
        <v>-4000</v>
      </c>
      <c r="AB307" s="9">
        <f t="shared" si="78"/>
        <v>405</v>
      </c>
      <c r="AC307" s="9"/>
      <c r="AD307" s="9">
        <f t="shared" si="83"/>
        <v>3068.181808000001</v>
      </c>
      <c r="AE307" s="9">
        <f>'Perfos Atterissage'!F2</f>
        <v>500</v>
      </c>
      <c r="AF307" s="9">
        <f t="shared" si="79"/>
        <v>0</v>
      </c>
      <c r="AG307" s="9">
        <f t="shared" si="68"/>
        <v>-4000</v>
      </c>
      <c r="AH307" s="9">
        <f t="shared" si="80"/>
        <v>0</v>
      </c>
      <c r="AI307" s="9">
        <f t="shared" si="69"/>
        <v>-4000</v>
      </c>
    </row>
    <row r="308" spans="1:35" ht="15">
      <c r="A308" s="8">
        <f t="shared" si="73"/>
        <v>0.9411999999999933</v>
      </c>
      <c r="B308" s="9">
        <f>'Masse et Centrage'!$G$44</f>
        <v>932</v>
      </c>
      <c r="D308" s="8">
        <f t="shared" si="74"/>
        <v>0.9411999999999933</v>
      </c>
      <c r="E308" s="9">
        <f t="shared" si="82"/>
        <v>978.4949999999887</v>
      </c>
      <c r="G308" s="8">
        <f t="shared" si="75"/>
        <v>0.9411999999999933</v>
      </c>
      <c r="H308" s="9">
        <v>-1000</v>
      </c>
      <c r="J308" s="8">
        <f t="shared" si="76"/>
        <v>0.9412</v>
      </c>
      <c r="K308" s="9">
        <f>IF(J308=N2,'Masse et Centrage'!$G$44,-1000)</f>
        <v>-1000</v>
      </c>
      <c r="L308" s="9">
        <f t="shared" si="70"/>
        <v>0</v>
      </c>
      <c r="S308" s="9">
        <f t="shared" si="77"/>
        <v>406</v>
      </c>
      <c r="T308" s="9">
        <f>IF(S308&lt;Q8,-1000,IF(S308&lt;=Q10,O10*S308+P10,IF(S308&lt;=Q11,O11*S308+P11,IF(S308&lt;=Q12,O12*S308+P12,8000))))</f>
        <v>8000</v>
      </c>
      <c r="U308" s="9">
        <f>IF(S308&lt;Q13,-1000,IF(S308&lt;=Q15,O15*S308+P15,IF(S308&lt;=Q16,O16*S308+P16,IF(S308&lt;=Q17,O17*S308+P17,8000))))</f>
        <v>1943.8247413920035</v>
      </c>
      <c r="V308" s="9">
        <f>'Perfos Décollage'!F2</f>
        <v>500</v>
      </c>
      <c r="W308" s="9">
        <f t="shared" si="71"/>
        <v>0</v>
      </c>
      <c r="X308" s="9">
        <f t="shared" si="66"/>
        <v>-4000</v>
      </c>
      <c r="Y308" s="9">
        <f t="shared" si="72"/>
        <v>0</v>
      </c>
      <c r="Z308" s="9">
        <f t="shared" si="67"/>
        <v>-4000</v>
      </c>
      <c r="AB308" s="9">
        <f t="shared" si="78"/>
        <v>406</v>
      </c>
      <c r="AC308" s="9"/>
      <c r="AD308" s="9">
        <f t="shared" si="83"/>
        <v>3181.8181716000036</v>
      </c>
      <c r="AE308" s="9">
        <f>'Perfos Atterissage'!F2</f>
        <v>500</v>
      </c>
      <c r="AF308" s="9">
        <f t="shared" si="79"/>
        <v>0</v>
      </c>
      <c r="AG308" s="9">
        <f t="shared" si="68"/>
        <v>-4000</v>
      </c>
      <c r="AH308" s="9">
        <f t="shared" si="80"/>
        <v>0</v>
      </c>
      <c r="AI308" s="9">
        <f t="shared" si="69"/>
        <v>-4000</v>
      </c>
    </row>
    <row r="309" spans="1:35" ht="15">
      <c r="A309" s="8">
        <f t="shared" si="73"/>
        <v>0.9413999999999932</v>
      </c>
      <c r="B309" s="9">
        <f>'Masse et Centrage'!$G$44</f>
        <v>932</v>
      </c>
      <c r="D309" s="8">
        <f t="shared" si="74"/>
        <v>0.9413999999999932</v>
      </c>
      <c r="E309" s="9">
        <f t="shared" si="82"/>
        <v>978.8274999999887</v>
      </c>
      <c r="G309" s="8">
        <f t="shared" si="75"/>
        <v>0.9413999999999932</v>
      </c>
      <c r="H309" s="9">
        <v>-1000</v>
      </c>
      <c r="J309" s="8">
        <f t="shared" si="76"/>
        <v>0.9414</v>
      </c>
      <c r="K309" s="9">
        <f>IF(J309=N2,'Masse et Centrage'!$G$44,-1000)</f>
        <v>-1000</v>
      </c>
      <c r="L309" s="9">
        <f t="shared" si="70"/>
        <v>0</v>
      </c>
      <c r="S309" s="9">
        <f t="shared" si="77"/>
        <v>407</v>
      </c>
      <c r="T309" s="9">
        <f>IF(S309&lt;Q8,-1000,IF(S309&lt;=Q10,O10*S309+P10,IF(S309&lt;=Q11,O11*S309+P11,IF(S309&lt;=Q12,O12*S309+P12,8000))))</f>
        <v>8000</v>
      </c>
      <c r="U309" s="9">
        <f>IF(S309&lt;Q13,-1000,IF(S309&lt;=Q15,O15*S309+P15,IF(S309&lt;=Q16,O16*S309+P16,IF(S309&lt;=Q17,O17*S309+P17,8000))))</f>
        <v>1977.1439233840028</v>
      </c>
      <c r="V309" s="9">
        <f>'Perfos Décollage'!F2</f>
        <v>500</v>
      </c>
      <c r="W309" s="9">
        <f t="shared" si="71"/>
        <v>0</v>
      </c>
      <c r="X309" s="9">
        <f t="shared" si="66"/>
        <v>-4000</v>
      </c>
      <c r="Y309" s="9">
        <f t="shared" si="72"/>
        <v>0</v>
      </c>
      <c r="Z309" s="9">
        <f t="shared" si="67"/>
        <v>-4000</v>
      </c>
      <c r="AB309" s="9">
        <f t="shared" si="78"/>
        <v>407</v>
      </c>
      <c r="AC309" s="9"/>
      <c r="AD309" s="9">
        <f t="shared" si="83"/>
        <v>3295.4545351999986</v>
      </c>
      <c r="AE309" s="9">
        <f>'Perfos Atterissage'!F2</f>
        <v>500</v>
      </c>
      <c r="AF309" s="9">
        <f t="shared" si="79"/>
        <v>0</v>
      </c>
      <c r="AG309" s="9">
        <f t="shared" si="68"/>
        <v>-4000</v>
      </c>
      <c r="AH309" s="9">
        <f t="shared" si="80"/>
        <v>0</v>
      </c>
      <c r="AI309" s="9">
        <f t="shared" si="69"/>
        <v>-4000</v>
      </c>
    </row>
    <row r="310" spans="1:35" ht="15">
      <c r="A310" s="8">
        <f t="shared" si="73"/>
        <v>0.9415999999999932</v>
      </c>
      <c r="B310" s="9">
        <f>'Masse et Centrage'!$G$44</f>
        <v>932</v>
      </c>
      <c r="D310" s="8">
        <f t="shared" si="74"/>
        <v>0.9415999999999932</v>
      </c>
      <c r="E310" s="9">
        <f t="shared" si="82"/>
        <v>979.1599999999887</v>
      </c>
      <c r="G310" s="8">
        <f t="shared" si="75"/>
        <v>0.9415999999999932</v>
      </c>
      <c r="H310" s="9">
        <v>-1000</v>
      </c>
      <c r="J310" s="8">
        <f t="shared" si="76"/>
        <v>0.9416</v>
      </c>
      <c r="K310" s="9">
        <f>IF(J310=N2,'Masse et Centrage'!$G$44,-1000)</f>
        <v>-1000</v>
      </c>
      <c r="L310" s="9">
        <f t="shared" si="70"/>
        <v>0</v>
      </c>
      <c r="S310" s="9">
        <f t="shared" si="77"/>
        <v>408</v>
      </c>
      <c r="T310" s="9">
        <f>IF(S310&lt;Q8,-1000,IF(S310&lt;=Q10,O10*S310+P10,IF(S310&lt;=Q11,O11*S310+P11,IF(S310&lt;=Q12,O12*S310+P12,8000))))</f>
        <v>8000</v>
      </c>
      <c r="U310" s="9">
        <f>IF(S310&lt;Q13,-1000,IF(S310&lt;=Q15,O15*S310+P15,IF(S310&lt;=Q16,O16*S310+P16,IF(S310&lt;=Q17,O17*S310+P17,8000))))</f>
        <v>2010.463105376004</v>
      </c>
      <c r="V310" s="9">
        <f>'Perfos Décollage'!F2</f>
        <v>500</v>
      </c>
      <c r="W310" s="9">
        <f t="shared" si="71"/>
        <v>0</v>
      </c>
      <c r="X310" s="9">
        <f t="shared" si="66"/>
        <v>-4000</v>
      </c>
      <c r="Y310" s="9">
        <f t="shared" si="72"/>
        <v>0</v>
      </c>
      <c r="Z310" s="9">
        <f t="shared" si="67"/>
        <v>-4000</v>
      </c>
      <c r="AB310" s="9">
        <f t="shared" si="78"/>
        <v>408</v>
      </c>
      <c r="AC310" s="9"/>
      <c r="AD310" s="9">
        <f t="shared" si="83"/>
        <v>3409.090898800001</v>
      </c>
      <c r="AE310" s="9">
        <f>'Perfos Atterissage'!F2</f>
        <v>500</v>
      </c>
      <c r="AF310" s="9">
        <f t="shared" si="79"/>
        <v>0</v>
      </c>
      <c r="AG310" s="9">
        <f t="shared" si="68"/>
        <v>-4000</v>
      </c>
      <c r="AH310" s="9">
        <f t="shared" si="80"/>
        <v>0</v>
      </c>
      <c r="AI310" s="9">
        <f t="shared" si="69"/>
        <v>-4000</v>
      </c>
    </row>
    <row r="311" spans="1:35" ht="15">
      <c r="A311" s="8">
        <f t="shared" si="73"/>
        <v>0.9417999999999932</v>
      </c>
      <c r="B311" s="9">
        <f>'Masse et Centrage'!$G$44</f>
        <v>932</v>
      </c>
      <c r="D311" s="8">
        <f t="shared" si="74"/>
        <v>0.9417999999999932</v>
      </c>
      <c r="E311" s="9">
        <f t="shared" si="82"/>
        <v>979.4924999999887</v>
      </c>
      <c r="G311" s="8">
        <f t="shared" si="75"/>
        <v>0.9417999999999932</v>
      </c>
      <c r="H311" s="9">
        <v>-1000</v>
      </c>
      <c r="J311" s="8">
        <f t="shared" si="76"/>
        <v>0.9418</v>
      </c>
      <c r="K311" s="9">
        <f>IF(J311=N2,'Masse et Centrage'!$G$44,-1000)</f>
        <v>-1000</v>
      </c>
      <c r="L311" s="9">
        <f t="shared" si="70"/>
        <v>0</v>
      </c>
      <c r="S311" s="9">
        <f t="shared" si="77"/>
        <v>409</v>
      </c>
      <c r="T311" s="9">
        <f>IF(S311&lt;Q8,-1000,IF(S311&lt;=Q10,O10*S311+P10,IF(S311&lt;=Q11,O11*S311+P11,IF(S311&lt;=Q12,O12*S311+P12,8000))))</f>
        <v>8000</v>
      </c>
      <c r="U311" s="9">
        <f>IF(S311&lt;Q13,-1000,IF(S311&lt;=Q15,O15*S311+P15,IF(S311&lt;=Q16,O16*S311+P16,IF(S311&lt;=Q17,O17*S311+P17,8000))))</f>
        <v>2043.7822873680034</v>
      </c>
      <c r="V311" s="9">
        <f>'Perfos Décollage'!F2</f>
        <v>500</v>
      </c>
      <c r="W311" s="9">
        <f t="shared" si="71"/>
        <v>0</v>
      </c>
      <c r="X311" s="9">
        <f t="shared" si="66"/>
        <v>-4000</v>
      </c>
      <c r="Y311" s="9">
        <f t="shared" si="72"/>
        <v>0</v>
      </c>
      <c r="Z311" s="9">
        <f t="shared" si="67"/>
        <v>-4000</v>
      </c>
      <c r="AB311" s="9">
        <f t="shared" si="78"/>
        <v>409</v>
      </c>
      <c r="AC311" s="9"/>
      <c r="AD311" s="9">
        <f t="shared" si="83"/>
        <v>3522.7272624000034</v>
      </c>
      <c r="AE311" s="9">
        <f>'Perfos Atterissage'!F2</f>
        <v>500</v>
      </c>
      <c r="AF311" s="9">
        <f t="shared" si="79"/>
        <v>0</v>
      </c>
      <c r="AG311" s="9">
        <f t="shared" si="68"/>
        <v>-4000</v>
      </c>
      <c r="AH311" s="9">
        <f t="shared" si="80"/>
        <v>0</v>
      </c>
      <c r="AI311" s="9">
        <f t="shared" si="69"/>
        <v>-4000</v>
      </c>
    </row>
    <row r="312" spans="1:35" ht="15">
      <c r="A312" s="8">
        <f t="shared" si="73"/>
        <v>0.9419999999999932</v>
      </c>
      <c r="B312" s="9">
        <f>'Masse et Centrage'!$G$44</f>
        <v>932</v>
      </c>
      <c r="D312" s="8">
        <f t="shared" si="74"/>
        <v>0.9419999999999932</v>
      </c>
      <c r="E312" s="9">
        <f t="shared" si="82"/>
        <v>979.8249999999887</v>
      </c>
      <c r="G312" s="8">
        <f t="shared" si="75"/>
        <v>0.9419999999999932</v>
      </c>
      <c r="H312" s="9">
        <v>-1000</v>
      </c>
      <c r="J312" s="8">
        <f t="shared" si="76"/>
        <v>0.942</v>
      </c>
      <c r="K312" s="9">
        <f>IF(J312=N2,'Masse et Centrage'!$G$44,-1000)</f>
        <v>-1000</v>
      </c>
      <c r="L312" s="9">
        <f t="shared" si="70"/>
        <v>0</v>
      </c>
      <c r="S312" s="9">
        <f t="shared" si="77"/>
        <v>410</v>
      </c>
      <c r="T312" s="9">
        <f>IF(S312&lt;Q8,-1000,IF(S312&lt;=Q10,O10*S312+P10,IF(S312&lt;=Q11,O11*S312+P11,IF(S312&lt;=Q12,O12*S312+P12,8000))))</f>
        <v>8000</v>
      </c>
      <c r="U312" s="9">
        <f>IF(S312&lt;Q13,-1000,IF(S312&lt;=Q15,O15*S312+P15,IF(S312&lt;=Q16,O16*S312+P16,IF(S312&lt;=Q17,O17*S312+P17,8000))))</f>
        <v>2077.1014693600027</v>
      </c>
      <c r="V312" s="9">
        <f>'Perfos Décollage'!F2</f>
        <v>500</v>
      </c>
      <c r="W312" s="9">
        <f t="shared" si="71"/>
        <v>0</v>
      </c>
      <c r="X312" s="9">
        <f t="shared" si="66"/>
        <v>-4000</v>
      </c>
      <c r="Y312" s="9">
        <f t="shared" si="72"/>
        <v>0</v>
      </c>
      <c r="Z312" s="9">
        <f t="shared" si="67"/>
        <v>-4000</v>
      </c>
      <c r="AB312" s="9">
        <f t="shared" si="78"/>
        <v>410</v>
      </c>
      <c r="AC312" s="9"/>
      <c r="AD312" s="9">
        <f t="shared" si="83"/>
        <v>3636.3636259999985</v>
      </c>
      <c r="AE312" s="9">
        <f>'Perfos Atterissage'!F2</f>
        <v>500</v>
      </c>
      <c r="AF312" s="9">
        <f t="shared" si="79"/>
        <v>0</v>
      </c>
      <c r="AG312" s="9">
        <f t="shared" si="68"/>
        <v>-4000</v>
      </c>
      <c r="AH312" s="9">
        <f t="shared" si="80"/>
        <v>0</v>
      </c>
      <c r="AI312" s="9">
        <f t="shared" si="69"/>
        <v>-4000</v>
      </c>
    </row>
    <row r="313" spans="1:35" ht="15">
      <c r="A313" s="8">
        <f t="shared" si="73"/>
        <v>0.9421999999999932</v>
      </c>
      <c r="B313" s="9">
        <f>'Masse et Centrage'!$G$44</f>
        <v>932</v>
      </c>
      <c r="D313" s="8">
        <f t="shared" si="74"/>
        <v>0.9421999999999932</v>
      </c>
      <c r="E313" s="9">
        <f t="shared" si="82"/>
        <v>980.1574999999887</v>
      </c>
      <c r="G313" s="8">
        <f t="shared" si="75"/>
        <v>0.9421999999999932</v>
      </c>
      <c r="H313" s="9">
        <v>-1000</v>
      </c>
      <c r="J313" s="8">
        <f t="shared" si="76"/>
        <v>0.9422</v>
      </c>
      <c r="K313" s="9">
        <f>IF(J313=N2,'Masse et Centrage'!$G$44,-1000)</f>
        <v>-1000</v>
      </c>
      <c r="L313" s="9">
        <f t="shared" si="70"/>
        <v>0</v>
      </c>
      <c r="S313" s="9">
        <f t="shared" si="77"/>
        <v>411</v>
      </c>
      <c r="T313" s="9">
        <f>IF(S313&lt;Q8,-1000,IF(S313&lt;=Q10,O10*S313+P10,IF(S313&lt;=Q11,O11*S313+P11,IF(S313&lt;=Q12,O12*S313+P12,8000))))</f>
        <v>8000</v>
      </c>
      <c r="U313" s="9">
        <f>IF(S313&lt;Q13,-1000,IF(S313&lt;=Q15,O15*S313+P15,IF(S313&lt;=Q16,O16*S313+P16,IF(S313&lt;=Q17,O17*S313+P17,8000))))</f>
        <v>2110.420651352004</v>
      </c>
      <c r="V313" s="9">
        <f>'Perfos Décollage'!F2</f>
        <v>500</v>
      </c>
      <c r="W313" s="9">
        <f t="shared" si="71"/>
        <v>0</v>
      </c>
      <c r="X313" s="9">
        <f t="shared" si="66"/>
        <v>-4000</v>
      </c>
      <c r="Y313" s="9">
        <f t="shared" si="72"/>
        <v>0</v>
      </c>
      <c r="Z313" s="9">
        <f t="shared" si="67"/>
        <v>-4000</v>
      </c>
      <c r="AB313" s="9">
        <f t="shared" si="78"/>
        <v>411</v>
      </c>
      <c r="AC313" s="9"/>
      <c r="AD313" s="9">
        <f t="shared" si="83"/>
        <v>3749.999989600001</v>
      </c>
      <c r="AE313" s="9">
        <f>'Perfos Atterissage'!F2</f>
        <v>500</v>
      </c>
      <c r="AF313" s="9">
        <f t="shared" si="79"/>
        <v>0</v>
      </c>
      <c r="AG313" s="9">
        <f t="shared" si="68"/>
        <v>-4000</v>
      </c>
      <c r="AH313" s="9">
        <f t="shared" si="80"/>
        <v>0</v>
      </c>
      <c r="AI313" s="9">
        <f t="shared" si="69"/>
        <v>-4000</v>
      </c>
    </row>
    <row r="314" spans="1:35" ht="15">
      <c r="A314" s="8">
        <f t="shared" si="73"/>
        <v>0.9423999999999931</v>
      </c>
      <c r="B314" s="9">
        <f>'Masse et Centrage'!$G$44</f>
        <v>932</v>
      </c>
      <c r="D314" s="8">
        <f t="shared" si="74"/>
        <v>0.9423999999999931</v>
      </c>
      <c r="E314" s="9">
        <f t="shared" si="82"/>
        <v>980.4899999999886</v>
      </c>
      <c r="G314" s="8">
        <f t="shared" si="75"/>
        <v>0.9423999999999931</v>
      </c>
      <c r="H314" s="9">
        <v>-1000</v>
      </c>
      <c r="J314" s="8">
        <f t="shared" si="76"/>
        <v>0.9424</v>
      </c>
      <c r="K314" s="9">
        <f>IF(J314=N2,'Masse et Centrage'!$G$44,-1000)</f>
        <v>-1000</v>
      </c>
      <c r="L314" s="9">
        <f t="shared" si="70"/>
        <v>0</v>
      </c>
      <c r="S314" s="9">
        <f t="shared" si="77"/>
        <v>412</v>
      </c>
      <c r="T314" s="9">
        <f>IF(S314&lt;Q8,-1000,IF(S314&lt;=Q10,O10*S314+P10,IF(S314&lt;=Q11,O11*S314+P11,IF(S314&lt;=Q12,O12*S314+P12,8000))))</f>
        <v>8000</v>
      </c>
      <c r="U314" s="9">
        <f>IF(S314&lt;Q13,-1000,IF(S314&lt;=Q15,O15*S314+P15,IF(S314&lt;=Q16,O16*S314+P16,IF(S314&lt;=Q17,O17*S314+P17,8000))))</f>
        <v>2143.7398333440033</v>
      </c>
      <c r="V314" s="9">
        <f>'Perfos Décollage'!F2</f>
        <v>500</v>
      </c>
      <c r="W314" s="9">
        <f t="shared" si="71"/>
        <v>0</v>
      </c>
      <c r="X314" s="9">
        <f t="shared" si="66"/>
        <v>-4000</v>
      </c>
      <c r="Y314" s="9">
        <f t="shared" si="72"/>
        <v>0</v>
      </c>
      <c r="Z314" s="9">
        <f t="shared" si="67"/>
        <v>-4000</v>
      </c>
      <c r="AB314" s="9">
        <f t="shared" si="78"/>
        <v>412</v>
      </c>
      <c r="AC314" s="9"/>
      <c r="AD314" s="9">
        <f t="shared" si="83"/>
        <v>3863.636353200003</v>
      </c>
      <c r="AE314" s="9">
        <f>'Perfos Atterissage'!F2</f>
        <v>500</v>
      </c>
      <c r="AF314" s="9">
        <f t="shared" si="79"/>
        <v>0</v>
      </c>
      <c r="AG314" s="9">
        <f t="shared" si="68"/>
        <v>-4000</v>
      </c>
      <c r="AH314" s="9">
        <f t="shared" si="80"/>
        <v>0</v>
      </c>
      <c r="AI314" s="9">
        <f t="shared" si="69"/>
        <v>-4000</v>
      </c>
    </row>
    <row r="315" spans="1:35" ht="15">
      <c r="A315" s="8">
        <f t="shared" si="73"/>
        <v>0.9425999999999931</v>
      </c>
      <c r="B315" s="9">
        <f>'Masse et Centrage'!$G$44</f>
        <v>932</v>
      </c>
      <c r="D315" s="8">
        <f t="shared" si="74"/>
        <v>0.9425999999999931</v>
      </c>
      <c r="E315" s="9">
        <f t="shared" si="82"/>
        <v>980.8224999999886</v>
      </c>
      <c r="G315" s="8">
        <f t="shared" si="75"/>
        <v>0.9425999999999931</v>
      </c>
      <c r="H315" s="9">
        <v>-1000</v>
      </c>
      <c r="J315" s="8">
        <f t="shared" si="76"/>
        <v>0.9426</v>
      </c>
      <c r="K315" s="9">
        <f>IF(J315=N2,'Masse et Centrage'!$G$44,-1000)</f>
        <v>-1000</v>
      </c>
      <c r="L315" s="9">
        <f t="shared" si="70"/>
        <v>0</v>
      </c>
      <c r="S315" s="9">
        <f t="shared" si="77"/>
        <v>413</v>
      </c>
      <c r="T315" s="9">
        <f>IF(S315&lt;Q8,-1000,IF(S315&lt;=Q10,O10*S315+P10,IF(S315&lt;=Q11,O11*S315+P11,IF(S315&lt;=Q12,O12*S315+P12,8000))))</f>
        <v>8000</v>
      </c>
      <c r="U315" s="9">
        <f>IF(S315&lt;Q13,-1000,IF(S315&lt;=Q15,O15*S315+P15,IF(S315&lt;=Q16,O16*S315+P16,IF(S315&lt;=Q17,O17*S315+P17,8000))))</f>
        <v>2177.0590153360026</v>
      </c>
      <c r="V315" s="9">
        <f>'Perfos Décollage'!F2</f>
        <v>500</v>
      </c>
      <c r="W315" s="9">
        <f t="shared" si="71"/>
        <v>0</v>
      </c>
      <c r="X315" s="9">
        <f t="shared" si="66"/>
        <v>-4000</v>
      </c>
      <c r="Y315" s="9">
        <f t="shared" si="72"/>
        <v>0</v>
      </c>
      <c r="Z315" s="9">
        <f t="shared" si="67"/>
        <v>-4000</v>
      </c>
      <c r="AB315" s="9">
        <f t="shared" si="78"/>
        <v>413</v>
      </c>
      <c r="AC315" s="9"/>
      <c r="AD315" s="9">
        <f t="shared" si="83"/>
        <v>3977.2727167999983</v>
      </c>
      <c r="AE315" s="9">
        <f>'Perfos Atterissage'!F2</f>
        <v>500</v>
      </c>
      <c r="AF315" s="9">
        <f t="shared" si="79"/>
        <v>0</v>
      </c>
      <c r="AG315" s="9">
        <f t="shared" si="68"/>
        <v>-4000</v>
      </c>
      <c r="AH315" s="9">
        <f t="shared" si="80"/>
        <v>0</v>
      </c>
      <c r="AI315" s="9">
        <f t="shared" si="69"/>
        <v>-4000</v>
      </c>
    </row>
    <row r="316" spans="1:35" ht="15">
      <c r="A316" s="8">
        <f t="shared" si="73"/>
        <v>0.9427999999999931</v>
      </c>
      <c r="B316" s="9">
        <f>'Masse et Centrage'!$G$44</f>
        <v>932</v>
      </c>
      <c r="D316" s="8">
        <f t="shared" si="74"/>
        <v>0.9427999999999931</v>
      </c>
      <c r="E316" s="9">
        <f t="shared" si="82"/>
        <v>981.1549999999886</v>
      </c>
      <c r="G316" s="8">
        <f t="shared" si="75"/>
        <v>0.9427999999999931</v>
      </c>
      <c r="H316" s="9">
        <v>-1000</v>
      </c>
      <c r="J316" s="8">
        <f t="shared" si="76"/>
        <v>0.9428</v>
      </c>
      <c r="K316" s="9">
        <f>IF(J316=N2,'Masse et Centrage'!$G$44,-1000)</f>
        <v>-1000</v>
      </c>
      <c r="L316" s="9">
        <f t="shared" si="70"/>
        <v>0</v>
      </c>
      <c r="S316" s="9">
        <f t="shared" si="77"/>
        <v>414</v>
      </c>
      <c r="T316" s="9">
        <f>IF(S316&lt;Q8,-1000,IF(S316&lt;=Q10,O10*S316+P10,IF(S316&lt;=Q11,O11*S316+P11,IF(S316&lt;=Q12,O12*S316+P12,8000))))</f>
        <v>8000</v>
      </c>
      <c r="U316" s="9">
        <f>IF(S316&lt;Q13,-1000,IF(S316&lt;=Q15,O15*S316+P15,IF(S316&lt;=Q16,O16*S316+P16,IF(S316&lt;=Q17,O17*S316+P17,8000))))</f>
        <v>2210.378197328004</v>
      </c>
      <c r="V316" s="9">
        <f>'Perfos Décollage'!F2</f>
        <v>500</v>
      </c>
      <c r="W316" s="9">
        <f t="shared" si="71"/>
        <v>0</v>
      </c>
      <c r="X316" s="9">
        <f t="shared" si="66"/>
        <v>-4000</v>
      </c>
      <c r="Y316" s="9">
        <f t="shared" si="72"/>
        <v>0</v>
      </c>
      <c r="Z316" s="9">
        <f t="shared" si="67"/>
        <v>-4000</v>
      </c>
      <c r="AB316" s="9">
        <f t="shared" si="78"/>
        <v>414</v>
      </c>
      <c r="AC316" s="9"/>
      <c r="AD316" s="9">
        <f t="shared" si="83"/>
        <v>4090.9090804000007</v>
      </c>
      <c r="AE316" s="9">
        <f>'Perfos Atterissage'!F2</f>
        <v>500</v>
      </c>
      <c r="AF316" s="9">
        <f t="shared" si="79"/>
        <v>0</v>
      </c>
      <c r="AG316" s="9">
        <f t="shared" si="68"/>
        <v>-4000</v>
      </c>
      <c r="AH316" s="9">
        <f t="shared" si="80"/>
        <v>0</v>
      </c>
      <c r="AI316" s="9">
        <f t="shared" si="69"/>
        <v>-4000</v>
      </c>
    </row>
    <row r="317" spans="1:35" ht="15">
      <c r="A317" s="8">
        <f t="shared" si="73"/>
        <v>0.9429999999999931</v>
      </c>
      <c r="B317" s="9">
        <f>'Masse et Centrage'!$G$44</f>
        <v>932</v>
      </c>
      <c r="D317" s="8">
        <f t="shared" si="74"/>
        <v>0.9429999999999931</v>
      </c>
      <c r="E317" s="9">
        <f t="shared" si="82"/>
        <v>981.4874999999884</v>
      </c>
      <c r="G317" s="8">
        <f t="shared" si="75"/>
        <v>0.9429999999999931</v>
      </c>
      <c r="H317" s="9">
        <v>-1000</v>
      </c>
      <c r="J317" s="8">
        <f t="shared" si="76"/>
        <v>0.943</v>
      </c>
      <c r="K317" s="9">
        <f>IF(J317=N2,'Masse et Centrage'!$G$44,-1000)</f>
        <v>-1000</v>
      </c>
      <c r="L317" s="9">
        <f t="shared" si="70"/>
        <v>0</v>
      </c>
      <c r="S317" s="9">
        <f t="shared" si="77"/>
        <v>415</v>
      </c>
      <c r="T317" s="9">
        <f>IF(S317&lt;Q8,-1000,IF(S317&lt;=Q10,O10*S317+P10,IF(S317&lt;=Q11,O11*S317+P11,IF(S317&lt;=Q12,O12*S317+P12,8000))))</f>
        <v>8000</v>
      </c>
      <c r="U317" s="9">
        <f>IF(S317&lt;Q13,-1000,IF(S317&lt;=Q15,O15*S317+P15,IF(S317&lt;=Q16,O16*S317+P16,IF(S317&lt;=Q17,O17*S317+P17,8000))))</f>
        <v>2243.697379320003</v>
      </c>
      <c r="V317" s="9">
        <f>'Perfos Décollage'!F2</f>
        <v>500</v>
      </c>
      <c r="W317" s="9">
        <f t="shared" si="71"/>
        <v>0</v>
      </c>
      <c r="X317" s="9">
        <f t="shared" si="66"/>
        <v>-4000</v>
      </c>
      <c r="Y317" s="9">
        <f t="shared" si="72"/>
        <v>0</v>
      </c>
      <c r="Z317" s="9">
        <f t="shared" si="67"/>
        <v>-4000</v>
      </c>
      <c r="AB317" s="9">
        <f t="shared" si="78"/>
        <v>415</v>
      </c>
      <c r="AC317" s="9"/>
      <c r="AD317" s="9">
        <f t="shared" si="83"/>
        <v>4204.545444000003</v>
      </c>
      <c r="AE317" s="9">
        <f>'Perfos Atterissage'!F2</f>
        <v>500</v>
      </c>
      <c r="AF317" s="9">
        <f t="shared" si="79"/>
        <v>0</v>
      </c>
      <c r="AG317" s="9">
        <f t="shared" si="68"/>
        <v>-4000</v>
      </c>
      <c r="AH317" s="9">
        <f t="shared" si="80"/>
        <v>0</v>
      </c>
      <c r="AI317" s="9">
        <f t="shared" si="69"/>
        <v>-4000</v>
      </c>
    </row>
    <row r="318" spans="1:35" ht="15">
      <c r="A318" s="8">
        <f t="shared" si="73"/>
        <v>0.943199999999993</v>
      </c>
      <c r="B318" s="9">
        <f>'Masse et Centrage'!$G$44</f>
        <v>932</v>
      </c>
      <c r="D318" s="8">
        <f t="shared" si="74"/>
        <v>0.943199999999993</v>
      </c>
      <c r="E318" s="9">
        <f t="shared" si="82"/>
        <v>981.8199999999883</v>
      </c>
      <c r="G318" s="8">
        <f t="shared" si="75"/>
        <v>0.943199999999993</v>
      </c>
      <c r="H318" s="9">
        <v>-1000</v>
      </c>
      <c r="J318" s="8">
        <f t="shared" si="76"/>
        <v>0.9432</v>
      </c>
      <c r="K318" s="9">
        <f>IF(J318=N2,'Masse et Centrage'!$G$44,-1000)</f>
        <v>-1000</v>
      </c>
      <c r="L318" s="9">
        <f t="shared" si="70"/>
        <v>0</v>
      </c>
      <c r="S318" s="9">
        <f t="shared" si="77"/>
        <v>416</v>
      </c>
      <c r="T318" s="9">
        <f>IF(S318&lt;Q8,-1000,IF(S318&lt;=Q10,O10*S318+P10,IF(S318&lt;=Q11,O11*S318+P11,IF(S318&lt;=Q12,O12*S318+P12,8000))))</f>
        <v>8000</v>
      </c>
      <c r="U318" s="9">
        <f>IF(S318&lt;Q13,-1000,IF(S318&lt;=Q15,O15*S318+P15,IF(S318&lt;=Q16,O16*S318+P16,IF(S318&lt;=Q17,O17*S318+P17,8000))))</f>
        <v>2277.0165613120043</v>
      </c>
      <c r="V318" s="9">
        <f>'Perfos Décollage'!F2</f>
        <v>500</v>
      </c>
      <c r="W318" s="9">
        <f t="shared" si="71"/>
        <v>0</v>
      </c>
      <c r="X318" s="9">
        <f t="shared" si="66"/>
        <v>-4000</v>
      </c>
      <c r="Y318" s="9">
        <f t="shared" si="72"/>
        <v>0</v>
      </c>
      <c r="Z318" s="9">
        <f t="shared" si="67"/>
        <v>-4000</v>
      </c>
      <c r="AB318" s="9">
        <f t="shared" si="78"/>
        <v>416</v>
      </c>
      <c r="AC318" s="9"/>
      <c r="AD318" s="9">
        <f t="shared" si="83"/>
        <v>4318.181807599998</v>
      </c>
      <c r="AE318" s="9">
        <f>'Perfos Atterissage'!F2</f>
        <v>500</v>
      </c>
      <c r="AF318" s="9">
        <f t="shared" si="79"/>
        <v>0</v>
      </c>
      <c r="AG318" s="9">
        <f t="shared" si="68"/>
        <v>-4000</v>
      </c>
      <c r="AH318" s="9">
        <f t="shared" si="80"/>
        <v>0</v>
      </c>
      <c r="AI318" s="9">
        <f t="shared" si="69"/>
        <v>-4000</v>
      </c>
    </row>
    <row r="319" spans="1:35" ht="15">
      <c r="A319" s="8">
        <f t="shared" si="73"/>
        <v>0.943399999999993</v>
      </c>
      <c r="B319" s="9">
        <f>'Masse et Centrage'!$G$44</f>
        <v>932</v>
      </c>
      <c r="D319" s="8">
        <f t="shared" si="74"/>
        <v>0.943399999999993</v>
      </c>
      <c r="E319" s="9">
        <f t="shared" si="82"/>
        <v>982.1524999999883</v>
      </c>
      <c r="G319" s="8">
        <f t="shared" si="75"/>
        <v>0.943399999999993</v>
      </c>
      <c r="H319" s="9">
        <v>-1000</v>
      </c>
      <c r="J319" s="8">
        <f t="shared" si="76"/>
        <v>0.9434</v>
      </c>
      <c r="K319" s="9">
        <f>IF(J319=N2,'Masse et Centrage'!$G$44,-1000)</f>
        <v>-1000</v>
      </c>
      <c r="L319" s="9">
        <f t="shared" si="70"/>
        <v>0</v>
      </c>
      <c r="S319" s="9">
        <f t="shared" si="77"/>
        <v>417</v>
      </c>
      <c r="T319" s="9">
        <f>IF(S319&lt;Q8,-1000,IF(S319&lt;=Q10,O10*S319+P10,IF(S319&lt;=Q11,O11*S319+P11,IF(S319&lt;=Q12,O12*S319+P12,8000))))</f>
        <v>8000</v>
      </c>
      <c r="U319" s="9">
        <f>IF(S319&lt;Q13,-1000,IF(S319&lt;=Q15,O15*S319+P15,IF(S319&lt;=Q16,O16*S319+P16,IF(S319&lt;=Q17,O17*S319+P17,8000))))</f>
        <v>2310.3357433040037</v>
      </c>
      <c r="V319" s="9">
        <f>'Perfos Décollage'!F2</f>
        <v>500</v>
      </c>
      <c r="W319" s="9">
        <f t="shared" si="71"/>
        <v>0</v>
      </c>
      <c r="X319" s="9">
        <f t="shared" si="66"/>
        <v>-4000</v>
      </c>
      <c r="Y319" s="9">
        <f t="shared" si="72"/>
        <v>0</v>
      </c>
      <c r="Z319" s="9">
        <f t="shared" si="67"/>
        <v>-4000</v>
      </c>
      <c r="AB319" s="9">
        <f t="shared" si="78"/>
        <v>417</v>
      </c>
      <c r="AC319" s="9"/>
      <c r="AD319" s="9">
        <f t="shared" si="83"/>
        <v>4431.8181712000005</v>
      </c>
      <c r="AE319" s="9">
        <f>'Perfos Atterissage'!F2</f>
        <v>500</v>
      </c>
      <c r="AF319" s="9">
        <f t="shared" si="79"/>
        <v>0</v>
      </c>
      <c r="AG319" s="9">
        <f t="shared" si="68"/>
        <v>-4000</v>
      </c>
      <c r="AH319" s="9">
        <f t="shared" si="80"/>
        <v>0</v>
      </c>
      <c r="AI319" s="9">
        <f t="shared" si="69"/>
        <v>-4000</v>
      </c>
    </row>
    <row r="320" spans="1:35" ht="15">
      <c r="A320" s="8">
        <f t="shared" si="73"/>
        <v>0.943599999999993</v>
      </c>
      <c r="B320" s="9">
        <f>'Masse et Centrage'!$G$44</f>
        <v>932</v>
      </c>
      <c r="D320" s="8">
        <f t="shared" si="74"/>
        <v>0.943599999999993</v>
      </c>
      <c r="E320" s="9">
        <f t="shared" si="82"/>
        <v>982.4849999999883</v>
      </c>
      <c r="G320" s="8">
        <f t="shared" si="75"/>
        <v>0.943599999999993</v>
      </c>
      <c r="H320" s="9">
        <v>-1000</v>
      </c>
      <c r="J320" s="8">
        <f t="shared" si="76"/>
        <v>0.9436</v>
      </c>
      <c r="K320" s="9">
        <f>IF(J320=N2,'Masse et Centrage'!$G$44,-1000)</f>
        <v>-1000</v>
      </c>
      <c r="L320" s="9">
        <f t="shared" si="70"/>
        <v>0</v>
      </c>
      <c r="S320" s="9">
        <f t="shared" si="77"/>
        <v>418</v>
      </c>
      <c r="T320" s="9">
        <f>IF(S320&lt;Q8,-1000,IF(S320&lt;=Q10,O10*S320+P10,IF(S320&lt;=Q11,O11*S320+P11,IF(S320&lt;=Q12,O12*S320+P12,8000))))</f>
        <v>8000</v>
      </c>
      <c r="U320" s="9">
        <f>IF(S320&lt;Q13,-1000,IF(S320&lt;=Q15,O15*S320+P15,IF(S320&lt;=Q16,O16*S320+P16,IF(S320&lt;=Q17,O17*S320+P17,8000))))</f>
        <v>2343.654925296003</v>
      </c>
      <c r="V320" s="9">
        <f>'Perfos Décollage'!F2</f>
        <v>500</v>
      </c>
      <c r="W320" s="9">
        <f t="shared" si="71"/>
        <v>0</v>
      </c>
      <c r="X320" s="9">
        <f t="shared" si="66"/>
        <v>-4000</v>
      </c>
      <c r="Y320" s="9">
        <f t="shared" si="72"/>
        <v>0</v>
      </c>
      <c r="Z320" s="9">
        <f t="shared" si="67"/>
        <v>-4000</v>
      </c>
      <c r="AB320" s="9">
        <f t="shared" si="78"/>
        <v>418</v>
      </c>
      <c r="AC320" s="9"/>
      <c r="AD320" s="9">
        <f t="shared" si="83"/>
        <v>4545.454534800003</v>
      </c>
      <c r="AE320" s="9">
        <f>'Perfos Atterissage'!F2</f>
        <v>500</v>
      </c>
      <c r="AF320" s="9">
        <f t="shared" si="79"/>
        <v>0</v>
      </c>
      <c r="AG320" s="9">
        <f t="shared" si="68"/>
        <v>-4000</v>
      </c>
      <c r="AH320" s="9">
        <f t="shared" si="80"/>
        <v>0</v>
      </c>
      <c r="AI320" s="9">
        <f t="shared" si="69"/>
        <v>-4000</v>
      </c>
    </row>
    <row r="321" spans="1:35" ht="15">
      <c r="A321" s="8">
        <f t="shared" si="73"/>
        <v>0.943799999999993</v>
      </c>
      <c r="B321" s="9">
        <f>'Masse et Centrage'!$G$44</f>
        <v>932</v>
      </c>
      <c r="D321" s="8">
        <f t="shared" si="74"/>
        <v>0.943799999999993</v>
      </c>
      <c r="E321" s="9">
        <f t="shared" si="82"/>
        <v>982.8174999999883</v>
      </c>
      <c r="G321" s="8">
        <f t="shared" si="75"/>
        <v>0.943799999999993</v>
      </c>
      <c r="H321" s="9">
        <v>-1000</v>
      </c>
      <c r="J321" s="8">
        <f t="shared" si="76"/>
        <v>0.9438</v>
      </c>
      <c r="K321" s="9">
        <f>IF(J321=N2,'Masse et Centrage'!$G$44,-1000)</f>
        <v>-1000</v>
      </c>
      <c r="L321" s="9">
        <f t="shared" si="70"/>
        <v>0</v>
      </c>
      <c r="S321" s="9">
        <f t="shared" si="77"/>
        <v>419</v>
      </c>
      <c r="T321" s="9">
        <f>IF(S321&lt;Q8,-1000,IF(S321&lt;=Q10,O10*S321+P10,IF(S321&lt;=Q11,O11*S321+P11,IF(S321&lt;=Q12,O12*S321+P12,8000))))</f>
        <v>8000</v>
      </c>
      <c r="U321" s="9">
        <f>IF(S321&lt;Q13,-1000,IF(S321&lt;=Q15,O15*S321+P15,IF(S321&lt;=Q16,O16*S321+P16,IF(S321&lt;=Q17,O17*S321+P17,8000))))</f>
        <v>2376.9741072880042</v>
      </c>
      <c r="V321" s="9">
        <f>'Perfos Décollage'!F2</f>
        <v>500</v>
      </c>
      <c r="W321" s="9">
        <f t="shared" si="71"/>
        <v>0</v>
      </c>
      <c r="X321" s="9">
        <f t="shared" si="66"/>
        <v>-4000</v>
      </c>
      <c r="Y321" s="9">
        <f t="shared" si="72"/>
        <v>0</v>
      </c>
      <c r="Z321" s="9">
        <f t="shared" si="67"/>
        <v>-4000</v>
      </c>
      <c r="AB321" s="9">
        <f t="shared" si="78"/>
        <v>419</v>
      </c>
      <c r="AC321" s="9"/>
      <c r="AD321" s="9">
        <f t="shared" si="83"/>
        <v>4659.090898399998</v>
      </c>
      <c r="AE321" s="9">
        <f>'Perfos Atterissage'!F2</f>
        <v>500</v>
      </c>
      <c r="AF321" s="9">
        <f t="shared" si="79"/>
        <v>0</v>
      </c>
      <c r="AG321" s="9">
        <f t="shared" si="68"/>
        <v>-4000</v>
      </c>
      <c r="AH321" s="9">
        <f t="shared" si="80"/>
        <v>0</v>
      </c>
      <c r="AI321" s="9">
        <f t="shared" si="69"/>
        <v>-4000</v>
      </c>
    </row>
    <row r="322" spans="1:35" ht="15">
      <c r="A322" s="8">
        <f t="shared" si="73"/>
        <v>0.943999999999993</v>
      </c>
      <c r="B322" s="9">
        <f>'Masse et Centrage'!$G$44</f>
        <v>932</v>
      </c>
      <c r="D322" s="8">
        <f t="shared" si="74"/>
        <v>0.943999999999993</v>
      </c>
      <c r="E322" s="9">
        <f t="shared" si="82"/>
        <v>983.1499999999883</v>
      </c>
      <c r="G322" s="8">
        <f t="shared" si="75"/>
        <v>0.943999999999993</v>
      </c>
      <c r="H322" s="9">
        <v>-1000</v>
      </c>
      <c r="J322" s="8">
        <f t="shared" si="76"/>
        <v>0.944</v>
      </c>
      <c r="K322" s="9">
        <f>IF(J322=N2,'Masse et Centrage'!$G$44,-1000)</f>
        <v>-1000</v>
      </c>
      <c r="L322" s="9">
        <f t="shared" si="70"/>
        <v>0</v>
      </c>
      <c r="S322" s="9">
        <f t="shared" si="77"/>
        <v>420</v>
      </c>
      <c r="T322" s="9">
        <f>IF(S322&lt;Q8,-1000,IF(S322&lt;=Q10,O10*S322+P10,IF(S322&lt;=Q11,O11*S322+P11,IF(S322&lt;=Q12,O12*S322+P12,8000))))</f>
        <v>8000</v>
      </c>
      <c r="U322" s="9">
        <f>IF(S322&lt;Q13,-1000,IF(S322&lt;=Q15,O15*S322+P15,IF(S322&lt;=Q16,O16*S322+P16,IF(S322&lt;=Q17,O17*S322+P17,8000))))</f>
        <v>2410.2932892800036</v>
      </c>
      <c r="V322" s="9">
        <f>'Perfos Décollage'!F2</f>
        <v>500</v>
      </c>
      <c r="W322" s="9">
        <f t="shared" si="71"/>
        <v>0</v>
      </c>
      <c r="X322" s="9">
        <f aca="true" t="shared" si="84" ref="X322:X385">IF(W322=0,-4000,T322)</f>
        <v>-4000</v>
      </c>
      <c r="Y322" s="9">
        <f t="shared" si="72"/>
        <v>0</v>
      </c>
      <c r="Z322" s="9">
        <f aca="true" t="shared" si="85" ref="Z322:Z385">IF(Y322=0,-4000,U322)</f>
        <v>-4000</v>
      </c>
      <c r="AB322" s="9">
        <f t="shared" si="78"/>
        <v>420</v>
      </c>
      <c r="AC322" s="9"/>
      <c r="AD322" s="9">
        <f t="shared" si="83"/>
        <v>4772.727262</v>
      </c>
      <c r="AE322" s="9">
        <f>'Perfos Atterissage'!F2</f>
        <v>500</v>
      </c>
      <c r="AF322" s="9">
        <f t="shared" si="79"/>
        <v>0</v>
      </c>
      <c r="AG322" s="9">
        <f aca="true" t="shared" si="86" ref="AG322:AG347">IF(AF322=0,-4000,AC322)</f>
        <v>-4000</v>
      </c>
      <c r="AH322" s="9">
        <f t="shared" si="80"/>
        <v>0</v>
      </c>
      <c r="AI322" s="9">
        <f aca="true" t="shared" si="87" ref="AI322:AI347">IF(AH322=0,-4000,AD322)</f>
        <v>-4000</v>
      </c>
    </row>
    <row r="323" spans="1:35" ht="15">
      <c r="A323" s="8">
        <f t="shared" si="73"/>
        <v>0.9441999999999929</v>
      </c>
      <c r="B323" s="9">
        <f>'Masse et Centrage'!$G$44</f>
        <v>932</v>
      </c>
      <c r="D323" s="8">
        <f t="shared" si="74"/>
        <v>0.9441999999999929</v>
      </c>
      <c r="E323" s="9">
        <f t="shared" si="82"/>
        <v>983.4824999999882</v>
      </c>
      <c r="G323" s="8">
        <f t="shared" si="75"/>
        <v>0.9441999999999929</v>
      </c>
      <c r="H323" s="9">
        <v>-1000</v>
      </c>
      <c r="J323" s="8">
        <f t="shared" si="76"/>
        <v>0.9442</v>
      </c>
      <c r="K323" s="9">
        <f>IF(J323=N2,'Masse et Centrage'!$G$44,-1000)</f>
        <v>-1000</v>
      </c>
      <c r="L323" s="9">
        <f aca="true" t="shared" si="88" ref="L323:L386">IF(K323&gt;E323,1,0)</f>
        <v>0</v>
      </c>
      <c r="S323" s="9">
        <f t="shared" si="77"/>
        <v>421</v>
      </c>
      <c r="T323" s="9">
        <f>IF(S323&lt;Q8,-1000,IF(S323&lt;=Q10,O10*S323+P10,IF(S323&lt;=Q11,O11*S323+P11,IF(S323&lt;=Q12,O12*S323+P12,8000))))</f>
        <v>8000</v>
      </c>
      <c r="U323" s="9">
        <f>IF(S323&lt;Q13,-1000,IF(S323&lt;=Q15,O15*S323+P15,IF(S323&lt;=Q16,O16*S323+P16,IF(S323&lt;=Q17,O17*S323+P17,8000))))</f>
        <v>2443.612471272003</v>
      </c>
      <c r="V323" s="9">
        <f>'Perfos Décollage'!F2</f>
        <v>500</v>
      </c>
      <c r="W323" s="9">
        <f aca="true" t="shared" si="89" ref="W323:W386">IF(AND(V323&lt;=T323,V323&gt;T322),S323,0)</f>
        <v>0</v>
      </c>
      <c r="X323" s="9">
        <f t="shared" si="84"/>
        <v>-4000</v>
      </c>
      <c r="Y323" s="9">
        <f aca="true" t="shared" si="90" ref="Y323:Y386">IF(AND(V323&lt;=U323,V323&gt;U322),S323,0)</f>
        <v>0</v>
      </c>
      <c r="Z323" s="9">
        <f t="shared" si="85"/>
        <v>-4000</v>
      </c>
      <c r="AB323" s="9">
        <f t="shared" si="78"/>
        <v>421</v>
      </c>
      <c r="AC323" s="9"/>
      <c r="AD323" s="9">
        <f t="shared" si="83"/>
        <v>4886.363625600003</v>
      </c>
      <c r="AE323" s="9">
        <f>'Perfos Atterissage'!F2</f>
        <v>500</v>
      </c>
      <c r="AF323" s="9">
        <f t="shared" si="79"/>
        <v>0</v>
      </c>
      <c r="AG323" s="9">
        <f t="shared" si="86"/>
        <v>-4000</v>
      </c>
      <c r="AH323" s="9">
        <f t="shared" si="80"/>
        <v>0</v>
      </c>
      <c r="AI323" s="9">
        <f t="shared" si="87"/>
        <v>-4000</v>
      </c>
    </row>
    <row r="324" spans="1:35" ht="15">
      <c r="A324" s="8">
        <f aca="true" t="shared" si="91" ref="A324:A387">A323+0.0002</f>
        <v>0.9443999999999929</v>
      </c>
      <c r="B324" s="9">
        <f>'Masse et Centrage'!$G$44</f>
        <v>932</v>
      </c>
      <c r="D324" s="8">
        <f aca="true" t="shared" si="92" ref="D324:D387">D323+0.0002</f>
        <v>0.9443999999999929</v>
      </c>
      <c r="E324" s="9">
        <f t="shared" si="82"/>
        <v>983.8149999999882</v>
      </c>
      <c r="G324" s="8">
        <f aca="true" t="shared" si="93" ref="G324:G387">G323+0.0002</f>
        <v>0.9443999999999929</v>
      </c>
      <c r="H324" s="9">
        <v>-1000</v>
      </c>
      <c r="J324" s="8">
        <f aca="true" t="shared" si="94" ref="J324:J387">ROUND(J323+0.0002,4)</f>
        <v>0.9444</v>
      </c>
      <c r="K324" s="9">
        <f>IF(J324=N2,'Masse et Centrage'!$G$44,-1000)</f>
        <v>-1000</v>
      </c>
      <c r="L324" s="9">
        <f t="shared" si="88"/>
        <v>0</v>
      </c>
      <c r="S324" s="9">
        <f aca="true" t="shared" si="95" ref="S324:S387">S323+1</f>
        <v>422</v>
      </c>
      <c r="T324" s="9">
        <f>IF(S324&lt;Q8,-1000,IF(S324&lt;=Q10,O10*S324+P10,IF(S324&lt;=Q11,O11*S324+P11,IF(S324&lt;=Q12,O12*S324+P12,8000))))</f>
        <v>8000</v>
      </c>
      <c r="U324" s="9">
        <f>IF(S324&lt;Q13,-1000,IF(S324&lt;=Q15,O15*S324+P15,IF(S324&lt;=Q16,O16*S324+P16,IF(S324&lt;=Q17,O17*S324+P17,8000))))</f>
        <v>2476.931653264004</v>
      </c>
      <c r="V324" s="9">
        <f>'Perfos Décollage'!F2</f>
        <v>500</v>
      </c>
      <c r="W324" s="9">
        <f t="shared" si="89"/>
        <v>0</v>
      </c>
      <c r="X324" s="9">
        <f t="shared" si="84"/>
        <v>-4000</v>
      </c>
      <c r="Y324" s="9">
        <f t="shared" si="90"/>
        <v>0</v>
      </c>
      <c r="Z324" s="9">
        <f t="shared" si="85"/>
        <v>-4000</v>
      </c>
      <c r="AB324" s="9">
        <f aca="true" t="shared" si="96" ref="AB324:AB387">AB323+1</f>
        <v>422</v>
      </c>
      <c r="AC324" s="9"/>
      <c r="AD324" s="9">
        <v>5000</v>
      </c>
      <c r="AE324" s="9">
        <f>'Perfos Atterissage'!F2</f>
        <v>500</v>
      </c>
      <c r="AF324" s="9">
        <f aca="true" t="shared" si="97" ref="AF324:AF387">IF(AND(AE324&lt;=AC324,AE324&gt;AC323),AB324,0)</f>
        <v>0</v>
      </c>
      <c r="AG324" s="9">
        <f t="shared" si="86"/>
        <v>-4000</v>
      </c>
      <c r="AH324" s="9">
        <f aca="true" t="shared" si="98" ref="AH324:AH387">IF(AND(AE324&lt;=AD324,AE324&gt;AD323),AB324,0)</f>
        <v>0</v>
      </c>
      <c r="AI324" s="9">
        <f t="shared" si="87"/>
        <v>-4000</v>
      </c>
    </row>
    <row r="325" spans="1:35" ht="15">
      <c r="A325" s="8">
        <f t="shared" si="91"/>
        <v>0.9445999999999929</v>
      </c>
      <c r="B325" s="9">
        <f>'Masse et Centrage'!$G$44</f>
        <v>932</v>
      </c>
      <c r="D325" s="8">
        <f t="shared" si="92"/>
        <v>0.9445999999999929</v>
      </c>
      <c r="E325" s="9">
        <f t="shared" si="82"/>
        <v>984.1474999999882</v>
      </c>
      <c r="G325" s="8">
        <f t="shared" si="93"/>
        <v>0.9445999999999929</v>
      </c>
      <c r="H325" s="9">
        <v>-1000</v>
      </c>
      <c r="J325" s="8">
        <f t="shared" si="94"/>
        <v>0.9446</v>
      </c>
      <c r="K325" s="9">
        <f>IF(J325=N2,'Masse et Centrage'!$G$44,-1000)</f>
        <v>-1000</v>
      </c>
      <c r="L325" s="9">
        <f t="shared" si="88"/>
        <v>0</v>
      </c>
      <c r="S325" s="9">
        <f t="shared" si="95"/>
        <v>423</v>
      </c>
      <c r="T325" s="9">
        <f>IF(S325&lt;Q8,-1000,IF(S325&lt;=Q10,O10*S325+P10,IF(S325&lt;=Q11,O11*S325+P11,IF(S325&lt;=Q12,O12*S325+P12,8000))))</f>
        <v>8000</v>
      </c>
      <c r="U325" s="9">
        <f>IF(S325&lt;Q13,-1000,IF(S325&lt;=Q15,O15*S325+P15,IF(S325&lt;=Q16,O16*S325+P16,IF(S325&lt;=Q17,O17*S325+P17,8000))))</f>
        <v>2510.2508352560035</v>
      </c>
      <c r="V325" s="9">
        <f>'Perfos Décollage'!F2</f>
        <v>500</v>
      </c>
      <c r="W325" s="9">
        <f t="shared" si="89"/>
        <v>0</v>
      </c>
      <c r="X325" s="9">
        <f t="shared" si="84"/>
        <v>-4000</v>
      </c>
      <c r="Y325" s="9">
        <f t="shared" si="90"/>
        <v>0</v>
      </c>
      <c r="Z325" s="9">
        <f t="shared" si="85"/>
        <v>-4000</v>
      </c>
      <c r="AB325" s="9">
        <f t="shared" si="96"/>
        <v>423</v>
      </c>
      <c r="AC325" s="9"/>
      <c r="AD325" s="9">
        <f>108.6956522*AB325-40869.56522</f>
        <v>5108.695660600002</v>
      </c>
      <c r="AE325" s="9">
        <f>'Perfos Atterissage'!F2</f>
        <v>500</v>
      </c>
      <c r="AF325" s="9">
        <f t="shared" si="97"/>
        <v>0</v>
      </c>
      <c r="AG325" s="9">
        <f t="shared" si="86"/>
        <v>-4000</v>
      </c>
      <c r="AH325" s="9">
        <f t="shared" si="98"/>
        <v>0</v>
      </c>
      <c r="AI325" s="9">
        <f t="shared" si="87"/>
        <v>-4000</v>
      </c>
    </row>
    <row r="326" spans="1:35" ht="15">
      <c r="A326" s="8">
        <f t="shared" si="91"/>
        <v>0.9447999999999929</v>
      </c>
      <c r="B326" s="9">
        <f>'Masse et Centrage'!$G$44</f>
        <v>932</v>
      </c>
      <c r="D326" s="8">
        <f t="shared" si="92"/>
        <v>0.9447999999999929</v>
      </c>
      <c r="E326" s="9">
        <f t="shared" si="82"/>
        <v>984.4799999999882</v>
      </c>
      <c r="G326" s="8">
        <f t="shared" si="93"/>
        <v>0.9447999999999929</v>
      </c>
      <c r="H326" s="9">
        <v>-1000</v>
      </c>
      <c r="J326" s="8">
        <f t="shared" si="94"/>
        <v>0.9448</v>
      </c>
      <c r="K326" s="9">
        <f>IF(J326=N2,'Masse et Centrage'!$G$44,-1000)</f>
        <v>-1000</v>
      </c>
      <c r="L326" s="9">
        <f t="shared" si="88"/>
        <v>0</v>
      </c>
      <c r="S326" s="9">
        <f t="shared" si="95"/>
        <v>424</v>
      </c>
      <c r="T326" s="9">
        <f>IF(S326&lt;Q8,-1000,IF(S326&lt;=Q10,O10*S326+P10,IF(S326&lt;=Q11,O11*S326+P11,IF(S326&lt;=Q12,O12*S326+P12,8000))))</f>
        <v>8000</v>
      </c>
      <c r="U326" s="9">
        <f>IF(S326&lt;Q13,-1000,IF(S326&lt;=Q15,O15*S326+P15,IF(S326&lt;=Q16,O16*S326+P16,IF(S326&lt;=Q17,O17*S326+P17,8000))))</f>
        <v>2543.570017248003</v>
      </c>
      <c r="V326" s="9">
        <f>'Perfos Décollage'!F2</f>
        <v>500</v>
      </c>
      <c r="W326" s="9">
        <f t="shared" si="89"/>
        <v>0</v>
      </c>
      <c r="X326" s="9">
        <f t="shared" si="84"/>
        <v>-4000</v>
      </c>
      <c r="Y326" s="9">
        <f t="shared" si="90"/>
        <v>0</v>
      </c>
      <c r="Z326" s="9">
        <f t="shared" si="85"/>
        <v>-4000</v>
      </c>
      <c r="AB326" s="9">
        <f t="shared" si="96"/>
        <v>424</v>
      </c>
      <c r="AC326" s="9"/>
      <c r="AD326" s="9">
        <f aca="true" t="shared" si="99" ref="AD326:AD346">108.6956522*AB326-40869.56522</f>
        <v>5217.391312800006</v>
      </c>
      <c r="AE326" s="9">
        <f>'Perfos Atterissage'!F2</f>
        <v>500</v>
      </c>
      <c r="AF326" s="9">
        <f t="shared" si="97"/>
        <v>0</v>
      </c>
      <c r="AG326" s="9">
        <f t="shared" si="86"/>
        <v>-4000</v>
      </c>
      <c r="AH326" s="9">
        <f t="shared" si="98"/>
        <v>0</v>
      </c>
      <c r="AI326" s="9">
        <f t="shared" si="87"/>
        <v>-4000</v>
      </c>
    </row>
    <row r="327" spans="1:35" ht="15">
      <c r="A327" s="8">
        <f t="shared" si="91"/>
        <v>0.9449999999999928</v>
      </c>
      <c r="B327" s="9">
        <f>'Masse et Centrage'!$G$44</f>
        <v>932</v>
      </c>
      <c r="D327" s="8">
        <f t="shared" si="92"/>
        <v>0.9449999999999928</v>
      </c>
      <c r="E327" s="9">
        <f t="shared" si="82"/>
        <v>984.8124999999882</v>
      </c>
      <c r="G327" s="8">
        <f t="shared" si="93"/>
        <v>0.9449999999999928</v>
      </c>
      <c r="H327" s="9">
        <v>-1000</v>
      </c>
      <c r="J327" s="8">
        <f t="shared" si="94"/>
        <v>0.945</v>
      </c>
      <c r="K327" s="9">
        <f>IF(J327=N2,'Masse et Centrage'!$G$44,-1000)</f>
        <v>-1000</v>
      </c>
      <c r="L327" s="9">
        <f t="shared" si="88"/>
        <v>0</v>
      </c>
      <c r="S327" s="9">
        <f t="shared" si="95"/>
        <v>425</v>
      </c>
      <c r="T327" s="9">
        <f>IF(S327&lt;Q8,-1000,IF(S327&lt;=Q10,O10*S327+P10,IF(S327&lt;=Q11,O11*S327+P11,IF(S327&lt;=Q12,O12*S327+P12,8000))))</f>
        <v>8000</v>
      </c>
      <c r="U327" s="9">
        <f>IF(S327&lt;Q13,-1000,IF(S327&lt;=Q15,O15*S327+P15,IF(S327&lt;=Q16,O16*S327+P16,IF(S327&lt;=Q17,O17*S327+P17,8000))))</f>
        <v>2576.889199240004</v>
      </c>
      <c r="V327" s="9">
        <f>'Perfos Décollage'!F2</f>
        <v>500</v>
      </c>
      <c r="W327" s="9">
        <f t="shared" si="89"/>
        <v>0</v>
      </c>
      <c r="X327" s="9">
        <f t="shared" si="84"/>
        <v>-4000</v>
      </c>
      <c r="Y327" s="9">
        <f t="shared" si="90"/>
        <v>0</v>
      </c>
      <c r="Z327" s="9">
        <f t="shared" si="85"/>
        <v>-4000</v>
      </c>
      <c r="AB327" s="9">
        <f t="shared" si="96"/>
        <v>425</v>
      </c>
      <c r="AC327" s="9"/>
      <c r="AD327" s="9">
        <f t="shared" si="99"/>
        <v>5326.086965000002</v>
      </c>
      <c r="AE327" s="9">
        <f>'Perfos Atterissage'!F2</f>
        <v>500</v>
      </c>
      <c r="AF327" s="9">
        <f t="shared" si="97"/>
        <v>0</v>
      </c>
      <c r="AG327" s="9">
        <f t="shared" si="86"/>
        <v>-4000</v>
      </c>
      <c r="AH327" s="9">
        <f t="shared" si="98"/>
        <v>0</v>
      </c>
      <c r="AI327" s="9">
        <f t="shared" si="87"/>
        <v>-4000</v>
      </c>
    </row>
    <row r="328" spans="1:35" ht="15">
      <c r="A328" s="8">
        <f t="shared" si="91"/>
        <v>0.9451999999999928</v>
      </c>
      <c r="B328" s="9">
        <f>'Masse et Centrage'!$G$44</f>
        <v>932</v>
      </c>
      <c r="D328" s="8">
        <f t="shared" si="92"/>
        <v>0.9451999999999928</v>
      </c>
      <c r="E328" s="9">
        <f t="shared" si="82"/>
        <v>985.1449999999882</v>
      </c>
      <c r="G328" s="8">
        <f t="shared" si="93"/>
        <v>0.9451999999999928</v>
      </c>
      <c r="H328" s="9">
        <v>-1000</v>
      </c>
      <c r="J328" s="8">
        <f t="shared" si="94"/>
        <v>0.9452</v>
      </c>
      <c r="K328" s="9">
        <f>IF(J328=N2,'Masse et Centrage'!$G$44,-1000)</f>
        <v>-1000</v>
      </c>
      <c r="L328" s="9">
        <f t="shared" si="88"/>
        <v>0</v>
      </c>
      <c r="S328" s="9">
        <f t="shared" si="95"/>
        <v>426</v>
      </c>
      <c r="T328" s="9">
        <f>IF(S328&lt;Q8,-1000,IF(S328&lt;=Q10,O10*S328+P10,IF(S328&lt;=Q11,O11*S328+P11,IF(S328&lt;=Q12,O12*S328+P12,8000))))</f>
        <v>8000</v>
      </c>
      <c r="U328" s="9">
        <f>IF(S328&lt;Q13,-1000,IF(S328&lt;=Q15,O15*S328+P15,IF(S328&lt;=Q16,O16*S328+P16,IF(S328&lt;=Q17,O17*S328+P17,8000))))</f>
        <v>2610.2083812320034</v>
      </c>
      <c r="V328" s="9">
        <f>'Perfos Décollage'!F2</f>
        <v>500</v>
      </c>
      <c r="W328" s="9">
        <f t="shared" si="89"/>
        <v>0</v>
      </c>
      <c r="X328" s="9">
        <f t="shared" si="84"/>
        <v>-4000</v>
      </c>
      <c r="Y328" s="9">
        <f t="shared" si="90"/>
        <v>0</v>
      </c>
      <c r="Z328" s="9">
        <f t="shared" si="85"/>
        <v>-4000</v>
      </c>
      <c r="AB328" s="9">
        <f t="shared" si="96"/>
        <v>426</v>
      </c>
      <c r="AC328" s="9"/>
      <c r="AD328" s="9">
        <f t="shared" si="99"/>
        <v>5434.782617200006</v>
      </c>
      <c r="AE328" s="9">
        <f>'Perfos Atterissage'!F2</f>
        <v>500</v>
      </c>
      <c r="AF328" s="9">
        <f t="shared" si="97"/>
        <v>0</v>
      </c>
      <c r="AG328" s="9">
        <f t="shared" si="86"/>
        <v>-4000</v>
      </c>
      <c r="AH328" s="9">
        <f t="shared" si="98"/>
        <v>0</v>
      </c>
      <c r="AI328" s="9">
        <f t="shared" si="87"/>
        <v>-4000</v>
      </c>
    </row>
    <row r="329" spans="1:35" ht="15">
      <c r="A329" s="8">
        <f t="shared" si="91"/>
        <v>0.9453999999999928</v>
      </c>
      <c r="B329" s="9">
        <f>'Masse et Centrage'!$G$44</f>
        <v>932</v>
      </c>
      <c r="D329" s="8">
        <f t="shared" si="92"/>
        <v>0.9453999999999928</v>
      </c>
      <c r="E329" s="9">
        <f t="shared" si="82"/>
        <v>985.4774999999881</v>
      </c>
      <c r="G329" s="8">
        <f t="shared" si="93"/>
        <v>0.9453999999999928</v>
      </c>
      <c r="H329" s="9">
        <v>-1000</v>
      </c>
      <c r="J329" s="8">
        <f t="shared" si="94"/>
        <v>0.9454</v>
      </c>
      <c r="K329" s="9">
        <f>IF(J329=N2,'Masse et Centrage'!$G$44,-1000)</f>
        <v>-1000</v>
      </c>
      <c r="L329" s="9">
        <f t="shared" si="88"/>
        <v>0</v>
      </c>
      <c r="S329" s="9">
        <f t="shared" si="95"/>
        <v>427</v>
      </c>
      <c r="T329" s="9">
        <f>IF(S329&lt;Q8,-1000,IF(S329&lt;=Q10,O10*S329+P10,IF(S329&lt;=Q11,O11*S329+P11,IF(S329&lt;=Q12,O12*S329+P12,8000))))</f>
        <v>8000</v>
      </c>
      <c r="U329" s="9">
        <f>IF(S329&lt;Q13,-1000,IF(S329&lt;=Q15,O15*S329+P15,IF(S329&lt;=Q16,O16*S329+P16,IF(S329&lt;=Q17,O17*S329+P17,8000))))</f>
        <v>2643.5275632240027</v>
      </c>
      <c r="V329" s="9">
        <f>'Perfos Décollage'!F2</f>
        <v>500</v>
      </c>
      <c r="W329" s="9">
        <f t="shared" si="89"/>
        <v>0</v>
      </c>
      <c r="X329" s="9">
        <f t="shared" si="84"/>
        <v>-4000</v>
      </c>
      <c r="Y329" s="9">
        <f t="shared" si="90"/>
        <v>0</v>
      </c>
      <c r="Z329" s="9">
        <f t="shared" si="85"/>
        <v>-4000</v>
      </c>
      <c r="AB329" s="9">
        <f t="shared" si="96"/>
        <v>427</v>
      </c>
      <c r="AC329" s="9"/>
      <c r="AD329" s="9">
        <f t="shared" si="99"/>
        <v>5543.478269400002</v>
      </c>
      <c r="AE329" s="9">
        <f>'Perfos Atterissage'!F2</f>
        <v>500</v>
      </c>
      <c r="AF329" s="9">
        <f t="shared" si="97"/>
        <v>0</v>
      </c>
      <c r="AG329" s="9">
        <f t="shared" si="86"/>
        <v>-4000</v>
      </c>
      <c r="AH329" s="9">
        <f t="shared" si="98"/>
        <v>0</v>
      </c>
      <c r="AI329" s="9">
        <f t="shared" si="87"/>
        <v>-4000</v>
      </c>
    </row>
    <row r="330" spans="1:35" ht="15">
      <c r="A330" s="8">
        <f t="shared" si="91"/>
        <v>0.9455999999999928</v>
      </c>
      <c r="B330" s="9">
        <f>'Masse et Centrage'!$G$44</f>
        <v>932</v>
      </c>
      <c r="D330" s="8">
        <f t="shared" si="92"/>
        <v>0.9455999999999928</v>
      </c>
      <c r="E330" s="9">
        <f t="shared" si="82"/>
        <v>985.8099999999879</v>
      </c>
      <c r="G330" s="8">
        <f t="shared" si="93"/>
        <v>0.9455999999999928</v>
      </c>
      <c r="H330" s="9">
        <v>-1000</v>
      </c>
      <c r="J330" s="8">
        <f t="shared" si="94"/>
        <v>0.9456</v>
      </c>
      <c r="K330" s="9">
        <f>IF(J330=N2,'Masse et Centrage'!$G$44,-1000)</f>
        <v>-1000</v>
      </c>
      <c r="L330" s="9">
        <f t="shared" si="88"/>
        <v>0</v>
      </c>
      <c r="S330" s="9">
        <f t="shared" si="95"/>
        <v>428</v>
      </c>
      <c r="T330" s="9">
        <f>IF(S330&lt;Q8,-1000,IF(S330&lt;=Q10,O10*S330+P10,IF(S330&lt;=Q11,O11*S330+P11,IF(S330&lt;=Q12,O12*S330+P12,8000))))</f>
        <v>8000</v>
      </c>
      <c r="U330" s="9">
        <f>IF(S330&lt;Q13,-1000,IF(S330&lt;=Q15,O15*S330+P15,IF(S330&lt;=Q16,O16*S330+P16,IF(S330&lt;=Q17,O17*S330+P17,8000))))</f>
        <v>2676.846745216004</v>
      </c>
      <c r="V330" s="9">
        <f>'Perfos Décollage'!F2</f>
        <v>500</v>
      </c>
      <c r="W330" s="9">
        <f t="shared" si="89"/>
        <v>0</v>
      </c>
      <c r="X330" s="9">
        <f t="shared" si="84"/>
        <v>-4000</v>
      </c>
      <c r="Y330" s="9">
        <f t="shared" si="90"/>
        <v>0</v>
      </c>
      <c r="Z330" s="9">
        <f t="shared" si="85"/>
        <v>-4000</v>
      </c>
      <c r="AB330" s="9">
        <f t="shared" si="96"/>
        <v>428</v>
      </c>
      <c r="AC330" s="9"/>
      <c r="AD330" s="9">
        <f t="shared" si="99"/>
        <v>5652.173921599999</v>
      </c>
      <c r="AE330" s="9">
        <f>'Perfos Atterissage'!F2</f>
        <v>500</v>
      </c>
      <c r="AF330" s="9">
        <f t="shared" si="97"/>
        <v>0</v>
      </c>
      <c r="AG330" s="9">
        <f t="shared" si="86"/>
        <v>-4000</v>
      </c>
      <c r="AH330" s="9">
        <f t="shared" si="98"/>
        <v>0</v>
      </c>
      <c r="AI330" s="9">
        <f t="shared" si="87"/>
        <v>-4000</v>
      </c>
    </row>
    <row r="331" spans="1:35" ht="15">
      <c r="A331" s="8">
        <f t="shared" si="91"/>
        <v>0.9457999999999928</v>
      </c>
      <c r="B331" s="9">
        <f>'Masse et Centrage'!$G$44</f>
        <v>932</v>
      </c>
      <c r="D331" s="8">
        <f t="shared" si="92"/>
        <v>0.9457999999999928</v>
      </c>
      <c r="E331" s="9">
        <f t="shared" si="82"/>
        <v>986.1424999999879</v>
      </c>
      <c r="G331" s="8">
        <f t="shared" si="93"/>
        <v>0.9457999999999928</v>
      </c>
      <c r="H331" s="9">
        <v>-1000</v>
      </c>
      <c r="J331" s="8">
        <f t="shared" si="94"/>
        <v>0.9458</v>
      </c>
      <c r="K331" s="9">
        <f>IF(J331=N2,'Masse et Centrage'!$G$44,-1000)</f>
        <v>-1000</v>
      </c>
      <c r="L331" s="9">
        <f t="shared" si="88"/>
        <v>0</v>
      </c>
      <c r="S331" s="9">
        <f t="shared" si="95"/>
        <v>429</v>
      </c>
      <c r="T331" s="9">
        <f>IF(S331&lt;Q8,-1000,IF(S331&lt;=Q10,O10*S331+P10,IF(S331&lt;=Q11,O11*S331+P11,IF(S331&lt;=Q12,O12*S331+P12,8000))))</f>
        <v>8000</v>
      </c>
      <c r="U331" s="9">
        <f>IF(S331&lt;Q13,-1000,IF(S331&lt;=Q15,O15*S331+P15,IF(S331&lt;=Q16,O16*S331+P16,IF(S331&lt;=Q17,O17*S331+P17,8000))))</f>
        <v>2710.1659272080033</v>
      </c>
      <c r="V331" s="9">
        <f>'Perfos Décollage'!F2</f>
        <v>500</v>
      </c>
      <c r="W331" s="9">
        <f t="shared" si="89"/>
        <v>0</v>
      </c>
      <c r="X331" s="9">
        <f t="shared" si="84"/>
        <v>-4000</v>
      </c>
      <c r="Y331" s="9">
        <f t="shared" si="90"/>
        <v>0</v>
      </c>
      <c r="Z331" s="9">
        <f t="shared" si="85"/>
        <v>-4000</v>
      </c>
      <c r="AB331" s="9">
        <f t="shared" si="96"/>
        <v>429</v>
      </c>
      <c r="AC331" s="9"/>
      <c r="AD331" s="9">
        <f t="shared" si="99"/>
        <v>5760.869573800002</v>
      </c>
      <c r="AE331" s="9">
        <f>'Perfos Atterissage'!F2</f>
        <v>500</v>
      </c>
      <c r="AF331" s="9">
        <f t="shared" si="97"/>
        <v>0</v>
      </c>
      <c r="AG331" s="9">
        <f t="shared" si="86"/>
        <v>-4000</v>
      </c>
      <c r="AH331" s="9">
        <f t="shared" si="98"/>
        <v>0</v>
      </c>
      <c r="AI331" s="9">
        <f t="shared" si="87"/>
        <v>-4000</v>
      </c>
    </row>
    <row r="332" spans="1:35" ht="15">
      <c r="A332" s="8">
        <f t="shared" si="91"/>
        <v>0.9459999999999927</v>
      </c>
      <c r="B332" s="9">
        <f>'Masse et Centrage'!$G$44</f>
        <v>932</v>
      </c>
      <c r="D332" s="8">
        <f t="shared" si="92"/>
        <v>0.9459999999999927</v>
      </c>
      <c r="E332" s="9">
        <f t="shared" si="82"/>
        <v>986.4749999999879</v>
      </c>
      <c r="G332" s="8">
        <f t="shared" si="93"/>
        <v>0.9459999999999927</v>
      </c>
      <c r="H332" s="9">
        <v>-1000</v>
      </c>
      <c r="J332" s="8">
        <f t="shared" si="94"/>
        <v>0.946</v>
      </c>
      <c r="K332" s="9">
        <f>IF(J332=N2,'Masse et Centrage'!$G$44,-1000)</f>
        <v>-1000</v>
      </c>
      <c r="L332" s="9">
        <f t="shared" si="88"/>
        <v>0</v>
      </c>
      <c r="S332" s="9">
        <f t="shared" si="95"/>
        <v>430</v>
      </c>
      <c r="T332" s="9">
        <f>IF(S332&lt;Q8,-1000,IF(S332&lt;=Q10,O10*S332+P10,IF(S332&lt;=Q11,O11*S332+P11,IF(S332&lt;=Q12,O12*S332+P12,8000))))</f>
        <v>8000</v>
      </c>
      <c r="U332" s="9">
        <f>IF(S332&lt;Q13,-1000,IF(S332&lt;=Q15,O15*S332+P15,IF(S332&lt;=Q16,O16*S332+P16,IF(S332&lt;=Q17,O17*S332+P17,8000))))</f>
        <v>2743.4851092000044</v>
      </c>
      <c r="V332" s="9">
        <f>'Perfos Décollage'!F2</f>
        <v>500</v>
      </c>
      <c r="W332" s="9">
        <f t="shared" si="89"/>
        <v>0</v>
      </c>
      <c r="X332" s="9">
        <f t="shared" si="84"/>
        <v>-4000</v>
      </c>
      <c r="Y332" s="9">
        <f t="shared" si="90"/>
        <v>0</v>
      </c>
      <c r="Z332" s="9">
        <f t="shared" si="85"/>
        <v>-4000</v>
      </c>
      <c r="AB332" s="9">
        <f t="shared" si="96"/>
        <v>430</v>
      </c>
      <c r="AC332" s="9"/>
      <c r="AD332" s="9">
        <f t="shared" si="99"/>
        <v>5869.565225999999</v>
      </c>
      <c r="AE332" s="9">
        <f>'Perfos Atterissage'!F2</f>
        <v>500</v>
      </c>
      <c r="AF332" s="9">
        <f t="shared" si="97"/>
        <v>0</v>
      </c>
      <c r="AG332" s="9">
        <f t="shared" si="86"/>
        <v>-4000</v>
      </c>
      <c r="AH332" s="9">
        <f t="shared" si="98"/>
        <v>0</v>
      </c>
      <c r="AI332" s="9">
        <f t="shared" si="87"/>
        <v>-4000</v>
      </c>
    </row>
    <row r="333" spans="1:35" ht="15">
      <c r="A333" s="8">
        <f t="shared" si="91"/>
        <v>0.9461999999999927</v>
      </c>
      <c r="B333" s="9">
        <f>'Masse et Centrage'!$G$44</f>
        <v>932</v>
      </c>
      <c r="D333" s="8">
        <f t="shared" si="92"/>
        <v>0.9461999999999927</v>
      </c>
      <c r="E333" s="9">
        <f t="shared" si="82"/>
        <v>986.8074999999878</v>
      </c>
      <c r="G333" s="8">
        <f t="shared" si="93"/>
        <v>0.9461999999999927</v>
      </c>
      <c r="H333" s="9">
        <v>-1000</v>
      </c>
      <c r="J333" s="8">
        <f t="shared" si="94"/>
        <v>0.9462</v>
      </c>
      <c r="K333" s="9">
        <f>IF(J333=N2,'Masse et Centrage'!$G$44,-1000)</f>
        <v>-1000</v>
      </c>
      <c r="L333" s="9">
        <f t="shared" si="88"/>
        <v>0</v>
      </c>
      <c r="S333" s="9">
        <f t="shared" si="95"/>
        <v>431</v>
      </c>
      <c r="T333" s="9">
        <f>IF(S333&lt;Q8,-1000,IF(S333&lt;=Q10,O10*S333+P10,IF(S333&lt;=Q11,O11*S333+P11,IF(S333&lt;=Q12,O12*S333+P12,8000))))</f>
        <v>8000</v>
      </c>
      <c r="U333" s="9">
        <f>IF(S333&lt;Q13,-1000,IF(S333&lt;=Q15,O15*S333+P15,IF(S333&lt;=Q16,O16*S333+P16,IF(S333&lt;=Q17,O17*S333+P17,8000))))</f>
        <v>2776.804291192004</v>
      </c>
      <c r="V333" s="9">
        <f>'Perfos Décollage'!F2</f>
        <v>500</v>
      </c>
      <c r="W333" s="9">
        <f t="shared" si="89"/>
        <v>0</v>
      </c>
      <c r="X333" s="9">
        <f t="shared" si="84"/>
        <v>-4000</v>
      </c>
      <c r="Y333" s="9">
        <f t="shared" si="90"/>
        <v>0</v>
      </c>
      <c r="Z333" s="9">
        <f t="shared" si="85"/>
        <v>-4000</v>
      </c>
      <c r="AB333" s="9">
        <f t="shared" si="96"/>
        <v>431</v>
      </c>
      <c r="AC333" s="9"/>
      <c r="AD333" s="9">
        <f t="shared" si="99"/>
        <v>5978.2608782000025</v>
      </c>
      <c r="AE333" s="9">
        <f>'Perfos Atterissage'!F2</f>
        <v>500</v>
      </c>
      <c r="AF333" s="9">
        <f t="shared" si="97"/>
        <v>0</v>
      </c>
      <c r="AG333" s="9">
        <f t="shared" si="86"/>
        <v>-4000</v>
      </c>
      <c r="AH333" s="9">
        <f t="shared" si="98"/>
        <v>0</v>
      </c>
      <c r="AI333" s="9">
        <f t="shared" si="87"/>
        <v>-4000</v>
      </c>
    </row>
    <row r="334" spans="1:35" ht="15">
      <c r="A334" s="8">
        <f t="shared" si="91"/>
        <v>0.9463999999999927</v>
      </c>
      <c r="B334" s="9">
        <f>'Masse et Centrage'!$G$44</f>
        <v>932</v>
      </c>
      <c r="D334" s="8">
        <f t="shared" si="92"/>
        <v>0.9463999999999927</v>
      </c>
      <c r="E334" s="9">
        <f t="shared" si="82"/>
        <v>987.1399999999878</v>
      </c>
      <c r="G334" s="8">
        <f t="shared" si="93"/>
        <v>0.9463999999999927</v>
      </c>
      <c r="H334" s="9">
        <v>-1000</v>
      </c>
      <c r="J334" s="8">
        <f t="shared" si="94"/>
        <v>0.9464</v>
      </c>
      <c r="K334" s="9">
        <f>IF(J334=N2,'Masse et Centrage'!$G$44,-1000)</f>
        <v>-1000</v>
      </c>
      <c r="L334" s="9">
        <f t="shared" si="88"/>
        <v>0</v>
      </c>
      <c r="S334" s="9">
        <f t="shared" si="95"/>
        <v>432</v>
      </c>
      <c r="T334" s="9">
        <f>IF(S334&lt;Q8,-1000,IF(S334&lt;=Q10,O10*S334+P10,IF(S334&lt;=Q11,O11*S334+P11,IF(S334&lt;=Q12,O12*S334+P12,8000))))</f>
        <v>8000</v>
      </c>
      <c r="U334" s="9">
        <f>IF(S334&lt;Q13,-1000,IF(S334&lt;=Q15,O15*S334+P15,IF(S334&lt;=Q16,O16*S334+P16,IF(S334&lt;=Q17,O17*S334+P17,8000))))</f>
        <v>2802.6691683120043</v>
      </c>
      <c r="V334" s="9">
        <f>'Perfos Décollage'!F2</f>
        <v>500</v>
      </c>
      <c r="W334" s="9">
        <f t="shared" si="89"/>
        <v>0</v>
      </c>
      <c r="X334" s="9">
        <f t="shared" si="84"/>
        <v>-4000</v>
      </c>
      <c r="Y334" s="9">
        <f t="shared" si="90"/>
        <v>0</v>
      </c>
      <c r="Z334" s="9">
        <f t="shared" si="85"/>
        <v>-4000</v>
      </c>
      <c r="AB334" s="9">
        <f t="shared" si="96"/>
        <v>432</v>
      </c>
      <c r="AC334" s="9"/>
      <c r="AD334" s="9">
        <f t="shared" si="99"/>
        <v>6086.956530399999</v>
      </c>
      <c r="AE334" s="9">
        <f>'Perfos Atterissage'!F2</f>
        <v>500</v>
      </c>
      <c r="AF334" s="9">
        <f t="shared" si="97"/>
        <v>0</v>
      </c>
      <c r="AG334" s="9">
        <f t="shared" si="86"/>
        <v>-4000</v>
      </c>
      <c r="AH334" s="9">
        <f t="shared" si="98"/>
        <v>0</v>
      </c>
      <c r="AI334" s="9">
        <f t="shared" si="87"/>
        <v>-4000</v>
      </c>
    </row>
    <row r="335" spans="1:35" ht="15">
      <c r="A335" s="8">
        <f t="shared" si="91"/>
        <v>0.9465999999999927</v>
      </c>
      <c r="B335" s="9">
        <f>'Masse et Centrage'!$G$44</f>
        <v>932</v>
      </c>
      <c r="D335" s="8">
        <f t="shared" si="92"/>
        <v>0.9465999999999927</v>
      </c>
      <c r="E335" s="9">
        <f t="shared" si="82"/>
        <v>987.4724999999878</v>
      </c>
      <c r="G335" s="8">
        <f t="shared" si="93"/>
        <v>0.9465999999999927</v>
      </c>
      <c r="H335" s="9">
        <v>-1000</v>
      </c>
      <c r="J335" s="8">
        <f t="shared" si="94"/>
        <v>0.9466</v>
      </c>
      <c r="K335" s="9">
        <f>IF(J335=N2,'Masse et Centrage'!$G$44,-1000)</f>
        <v>-1000</v>
      </c>
      <c r="L335" s="9">
        <f t="shared" si="88"/>
        <v>0</v>
      </c>
      <c r="S335" s="9">
        <f t="shared" si="95"/>
        <v>433</v>
      </c>
      <c r="T335" s="9">
        <f>IF(S335&lt;Q8,-1000,IF(S335&lt;=Q10,O10*S335+P10,IF(S335&lt;=Q11,O11*S335+P11,IF(S335&lt;=Q12,O12*S335+P12,8000))))</f>
        <v>8000</v>
      </c>
      <c r="U335" s="9">
        <f>IF(S335&lt;Q13,-1000,IF(S335&lt;=Q15,O15*S335+P15,IF(S335&lt;=Q16,O16*S335+P16,IF(S335&lt;=Q17,O17*S335+P17,8000))))</f>
        <v>2827.688382868004</v>
      </c>
      <c r="V335" s="9">
        <f>'Perfos Décollage'!F2</f>
        <v>500</v>
      </c>
      <c r="W335" s="9">
        <f t="shared" si="89"/>
        <v>0</v>
      </c>
      <c r="X335" s="9">
        <f t="shared" si="84"/>
        <v>-4000</v>
      </c>
      <c r="Y335" s="9">
        <f t="shared" si="90"/>
        <v>0</v>
      </c>
      <c r="Z335" s="9">
        <f t="shared" si="85"/>
        <v>-4000</v>
      </c>
      <c r="AB335" s="9">
        <f t="shared" si="96"/>
        <v>433</v>
      </c>
      <c r="AC335" s="9"/>
      <c r="AD335" s="9">
        <f t="shared" si="99"/>
        <v>6195.652182600003</v>
      </c>
      <c r="AE335" s="9">
        <f>'Perfos Atterissage'!F2</f>
        <v>500</v>
      </c>
      <c r="AF335" s="9">
        <f t="shared" si="97"/>
        <v>0</v>
      </c>
      <c r="AG335" s="9">
        <f t="shared" si="86"/>
        <v>-4000</v>
      </c>
      <c r="AH335" s="9">
        <f t="shared" si="98"/>
        <v>0</v>
      </c>
      <c r="AI335" s="9">
        <f t="shared" si="87"/>
        <v>-4000</v>
      </c>
    </row>
    <row r="336" spans="1:35" ht="15">
      <c r="A336" s="8">
        <f t="shared" si="91"/>
        <v>0.9467999999999926</v>
      </c>
      <c r="B336" s="9">
        <f>'Masse et Centrage'!$G$44</f>
        <v>932</v>
      </c>
      <c r="D336" s="8">
        <f t="shared" si="92"/>
        <v>0.9467999999999926</v>
      </c>
      <c r="E336" s="9">
        <f t="shared" si="82"/>
        <v>987.8049999999878</v>
      </c>
      <c r="G336" s="8">
        <f t="shared" si="93"/>
        <v>0.9467999999999926</v>
      </c>
      <c r="H336" s="9">
        <v>-1000</v>
      </c>
      <c r="J336" s="8">
        <f t="shared" si="94"/>
        <v>0.9468</v>
      </c>
      <c r="K336" s="9">
        <f>IF(J336=N2,'Masse et Centrage'!$G$44,-1000)</f>
        <v>-1000</v>
      </c>
      <c r="L336" s="9">
        <f t="shared" si="88"/>
        <v>0</v>
      </c>
      <c r="S336" s="9">
        <f t="shared" si="95"/>
        <v>434</v>
      </c>
      <c r="T336" s="9">
        <f>IF(S336&lt;Q8,-1000,IF(S336&lt;=Q10,O10*S336+P10,IF(S336&lt;=Q11,O11*S336+P11,IF(S336&lt;=Q12,O12*S336+P12,8000))))</f>
        <v>8000</v>
      </c>
      <c r="U336" s="9">
        <f>IF(S336&lt;Q13,-1000,IF(S336&lt;=Q15,O15*S336+P15,IF(S336&lt;=Q16,O16*S336+P16,IF(S336&lt;=Q17,O17*S336+P17,8000))))</f>
        <v>2852.7075974240033</v>
      </c>
      <c r="V336" s="9">
        <f>'Perfos Décollage'!F2</f>
        <v>500</v>
      </c>
      <c r="W336" s="9">
        <f t="shared" si="89"/>
        <v>0</v>
      </c>
      <c r="X336" s="9">
        <f t="shared" si="84"/>
        <v>-4000</v>
      </c>
      <c r="Y336" s="9">
        <f t="shared" si="90"/>
        <v>0</v>
      </c>
      <c r="Z336" s="9">
        <f t="shared" si="85"/>
        <v>-4000</v>
      </c>
      <c r="AB336" s="9">
        <f t="shared" si="96"/>
        <v>434</v>
      </c>
      <c r="AC336" s="9"/>
      <c r="AD336" s="9">
        <f t="shared" si="99"/>
        <v>6304.347834799999</v>
      </c>
      <c r="AE336" s="9">
        <f>'Perfos Atterissage'!F2</f>
        <v>500</v>
      </c>
      <c r="AF336" s="9">
        <f t="shared" si="97"/>
        <v>0</v>
      </c>
      <c r="AG336" s="9">
        <f t="shared" si="86"/>
        <v>-4000</v>
      </c>
      <c r="AH336" s="9">
        <f t="shared" si="98"/>
        <v>0</v>
      </c>
      <c r="AI336" s="9">
        <f t="shared" si="87"/>
        <v>-4000</v>
      </c>
    </row>
    <row r="337" spans="1:35" ht="15">
      <c r="A337" s="8">
        <f t="shared" si="91"/>
        <v>0.9469999999999926</v>
      </c>
      <c r="B337" s="9">
        <f>'Masse et Centrage'!$G$44</f>
        <v>932</v>
      </c>
      <c r="D337" s="8">
        <f t="shared" si="92"/>
        <v>0.9469999999999926</v>
      </c>
      <c r="E337" s="9">
        <f t="shared" si="82"/>
        <v>988.1374999999878</v>
      </c>
      <c r="G337" s="8">
        <f t="shared" si="93"/>
        <v>0.9469999999999926</v>
      </c>
      <c r="H337" s="9">
        <v>-1000</v>
      </c>
      <c r="J337" s="8">
        <f t="shared" si="94"/>
        <v>0.947</v>
      </c>
      <c r="K337" s="9">
        <f>IF(J337=N2,'Masse et Centrage'!$G$44,-1000)</f>
        <v>-1000</v>
      </c>
      <c r="L337" s="9">
        <f t="shared" si="88"/>
        <v>0</v>
      </c>
      <c r="S337" s="9">
        <f t="shared" si="95"/>
        <v>435</v>
      </c>
      <c r="T337" s="9">
        <f>IF(S337&lt;Q8,-1000,IF(S337&lt;=Q10,O10*S337+P10,IF(S337&lt;=Q11,O11*S337+P11,IF(S337&lt;=Q12,O12*S337+P12,8000))))</f>
        <v>8000</v>
      </c>
      <c r="U337" s="9">
        <f>IF(S337&lt;Q13,-1000,IF(S337&lt;=Q15,O15*S337+P15,IF(S337&lt;=Q16,O16*S337+P16,IF(S337&lt;=Q17,O17*S337+P17,8000))))</f>
        <v>2877.726811980003</v>
      </c>
      <c r="V337" s="9">
        <f>'Perfos Décollage'!F2</f>
        <v>500</v>
      </c>
      <c r="W337" s="9">
        <f t="shared" si="89"/>
        <v>0</v>
      </c>
      <c r="X337" s="9">
        <f t="shared" si="84"/>
        <v>-4000</v>
      </c>
      <c r="Y337" s="9">
        <f t="shared" si="90"/>
        <v>0</v>
      </c>
      <c r="Z337" s="9">
        <f t="shared" si="85"/>
        <v>-4000</v>
      </c>
      <c r="AB337" s="9">
        <f t="shared" si="96"/>
        <v>435</v>
      </c>
      <c r="AC337" s="9"/>
      <c r="AD337" s="9">
        <f t="shared" si="99"/>
        <v>6413.043487000003</v>
      </c>
      <c r="AE337" s="9">
        <f>'Perfos Atterissage'!F2</f>
        <v>500</v>
      </c>
      <c r="AF337" s="9">
        <f t="shared" si="97"/>
        <v>0</v>
      </c>
      <c r="AG337" s="9">
        <f t="shared" si="86"/>
        <v>-4000</v>
      </c>
      <c r="AH337" s="9">
        <f t="shared" si="98"/>
        <v>0</v>
      </c>
      <c r="AI337" s="9">
        <f t="shared" si="87"/>
        <v>-4000</v>
      </c>
    </row>
    <row r="338" spans="1:35" ht="15">
      <c r="A338" s="8">
        <f t="shared" si="91"/>
        <v>0.9471999999999926</v>
      </c>
      <c r="B338" s="9">
        <f>'Masse et Centrage'!$G$44</f>
        <v>932</v>
      </c>
      <c r="D338" s="8">
        <f t="shared" si="92"/>
        <v>0.9471999999999926</v>
      </c>
      <c r="E338" s="9">
        <f t="shared" si="82"/>
        <v>988.4699999999877</v>
      </c>
      <c r="G338" s="8">
        <f t="shared" si="93"/>
        <v>0.9471999999999926</v>
      </c>
      <c r="H338" s="9">
        <v>-1000</v>
      </c>
      <c r="J338" s="8">
        <f t="shared" si="94"/>
        <v>0.9472</v>
      </c>
      <c r="K338" s="9">
        <f>IF(J338=N2,'Masse et Centrage'!$G$44,-1000)</f>
        <v>-1000</v>
      </c>
      <c r="L338" s="9">
        <f t="shared" si="88"/>
        <v>0</v>
      </c>
      <c r="S338" s="9">
        <f t="shared" si="95"/>
        <v>436</v>
      </c>
      <c r="T338" s="9">
        <f>IF(S338&lt;Q8,-1000,IF(S338&lt;=Q10,O10*S338+P10,IF(S338&lt;=Q11,O11*S338+P11,IF(S338&lt;=Q12,O12*S338+P12,8000))))</f>
        <v>8000</v>
      </c>
      <c r="U338" s="9">
        <f>IF(S338&lt;Q13,-1000,IF(S338&lt;=Q15,O15*S338+P15,IF(S338&lt;=Q16,O16*S338+P16,IF(S338&lt;=Q17,O17*S338+P17,8000))))</f>
        <v>2902.746026536004</v>
      </c>
      <c r="V338" s="9">
        <f>'Perfos Décollage'!F2</f>
        <v>500</v>
      </c>
      <c r="W338" s="9">
        <f t="shared" si="89"/>
        <v>0</v>
      </c>
      <c r="X338" s="9">
        <f t="shared" si="84"/>
        <v>-4000</v>
      </c>
      <c r="Y338" s="9">
        <f t="shared" si="90"/>
        <v>0</v>
      </c>
      <c r="Z338" s="9">
        <f t="shared" si="85"/>
        <v>-4000</v>
      </c>
      <c r="AB338" s="9">
        <f t="shared" si="96"/>
        <v>436</v>
      </c>
      <c r="AC338" s="9"/>
      <c r="AD338" s="9">
        <f t="shared" si="99"/>
        <v>6521.739139199999</v>
      </c>
      <c r="AE338" s="9">
        <f>'Perfos Atterissage'!F2</f>
        <v>500</v>
      </c>
      <c r="AF338" s="9">
        <f t="shared" si="97"/>
        <v>0</v>
      </c>
      <c r="AG338" s="9">
        <f t="shared" si="86"/>
        <v>-4000</v>
      </c>
      <c r="AH338" s="9">
        <f t="shared" si="98"/>
        <v>0</v>
      </c>
      <c r="AI338" s="9">
        <f t="shared" si="87"/>
        <v>-4000</v>
      </c>
    </row>
    <row r="339" spans="1:35" ht="15">
      <c r="A339" s="8">
        <f t="shared" si="91"/>
        <v>0.9473999999999926</v>
      </c>
      <c r="B339" s="9">
        <f>'Masse et Centrage'!$G$44</f>
        <v>932</v>
      </c>
      <c r="D339" s="8">
        <f t="shared" si="92"/>
        <v>0.9473999999999926</v>
      </c>
      <c r="E339" s="9">
        <f t="shared" si="82"/>
        <v>988.8024999999877</v>
      </c>
      <c r="G339" s="8">
        <f t="shared" si="93"/>
        <v>0.9473999999999926</v>
      </c>
      <c r="H339" s="9">
        <v>-1000</v>
      </c>
      <c r="J339" s="8">
        <f t="shared" si="94"/>
        <v>0.9474</v>
      </c>
      <c r="K339" s="9">
        <f>IF(J339=N2,'Masse et Centrage'!$G$44,-1000)</f>
        <v>-1000</v>
      </c>
      <c r="L339" s="9">
        <f t="shared" si="88"/>
        <v>0</v>
      </c>
      <c r="S339" s="9">
        <f t="shared" si="95"/>
        <v>437</v>
      </c>
      <c r="T339" s="9">
        <f>IF(S339&lt;Q8,-1000,IF(S339&lt;=Q10,O10*S339+P10,IF(S339&lt;=Q11,O11*S339+P11,IF(S339&lt;=Q12,O12*S339+P12,8000))))</f>
        <v>8000</v>
      </c>
      <c r="U339" s="9">
        <f>IF(S339&lt;Q13,-1000,IF(S339&lt;=Q15,O15*S339+P15,IF(S339&lt;=Q16,O16*S339+P16,IF(S339&lt;=Q17,O17*S339+P17,8000))))</f>
        <v>2927.7652410920036</v>
      </c>
      <c r="V339" s="9">
        <f>'Perfos Décollage'!F2</f>
        <v>500</v>
      </c>
      <c r="W339" s="9">
        <f t="shared" si="89"/>
        <v>0</v>
      </c>
      <c r="X339" s="9">
        <f t="shared" si="84"/>
        <v>-4000</v>
      </c>
      <c r="Y339" s="9">
        <f t="shared" si="90"/>
        <v>0</v>
      </c>
      <c r="Z339" s="9">
        <f t="shared" si="85"/>
        <v>-4000</v>
      </c>
      <c r="AB339" s="9">
        <f t="shared" si="96"/>
        <v>437</v>
      </c>
      <c r="AC339" s="9"/>
      <c r="AD339" s="9">
        <f t="shared" si="99"/>
        <v>6630.434791400003</v>
      </c>
      <c r="AE339" s="9">
        <f>'Perfos Atterissage'!F2</f>
        <v>500</v>
      </c>
      <c r="AF339" s="9">
        <f t="shared" si="97"/>
        <v>0</v>
      </c>
      <c r="AG339" s="9">
        <f t="shared" si="86"/>
        <v>-4000</v>
      </c>
      <c r="AH339" s="9">
        <f t="shared" si="98"/>
        <v>0</v>
      </c>
      <c r="AI339" s="9">
        <f t="shared" si="87"/>
        <v>-4000</v>
      </c>
    </row>
    <row r="340" spans="1:35" ht="15">
      <c r="A340" s="8">
        <f t="shared" si="91"/>
        <v>0.9475999999999926</v>
      </c>
      <c r="B340" s="9">
        <f>'Masse et Centrage'!$G$44</f>
        <v>932</v>
      </c>
      <c r="D340" s="8">
        <f t="shared" si="92"/>
        <v>0.9475999999999926</v>
      </c>
      <c r="E340" s="9">
        <f t="shared" si="82"/>
        <v>989.1349999999877</v>
      </c>
      <c r="G340" s="8">
        <f t="shared" si="93"/>
        <v>0.9475999999999926</v>
      </c>
      <c r="H340" s="9">
        <v>-1000</v>
      </c>
      <c r="J340" s="8">
        <f t="shared" si="94"/>
        <v>0.9476</v>
      </c>
      <c r="K340" s="9">
        <f>IF(J340=N2,'Masse et Centrage'!$G$44,-1000)</f>
        <v>-1000</v>
      </c>
      <c r="L340" s="9">
        <f t="shared" si="88"/>
        <v>0</v>
      </c>
      <c r="S340" s="9">
        <f t="shared" si="95"/>
        <v>438</v>
      </c>
      <c r="T340" s="9">
        <f>IF(S340&lt;Q8,-1000,IF(S340&lt;=Q10,O10*S340+P10,IF(S340&lt;=Q11,O11*S340+P11,IF(S340&lt;=Q12,O12*S340+P12,8000))))</f>
        <v>8000</v>
      </c>
      <c r="U340" s="9">
        <f>IF(S340&lt;Q13,-1000,IF(S340&lt;=Q15,O15*S340+P15,IF(S340&lt;=Q16,O16*S340+P16,IF(S340&lt;=Q17,O17*S340+P17,8000))))</f>
        <v>2952.784455648003</v>
      </c>
      <c r="V340" s="9">
        <f>'Perfos Décollage'!F2</f>
        <v>500</v>
      </c>
      <c r="W340" s="9">
        <f t="shared" si="89"/>
        <v>0</v>
      </c>
      <c r="X340" s="9">
        <f t="shared" si="84"/>
        <v>-4000</v>
      </c>
      <c r="Y340" s="9">
        <f t="shared" si="90"/>
        <v>0</v>
      </c>
      <c r="Z340" s="9">
        <f t="shared" si="85"/>
        <v>-4000</v>
      </c>
      <c r="AB340" s="9">
        <f t="shared" si="96"/>
        <v>438</v>
      </c>
      <c r="AC340" s="9"/>
      <c r="AD340" s="9">
        <f t="shared" si="99"/>
        <v>6739.130443599999</v>
      </c>
      <c r="AE340" s="9">
        <f>'Perfos Atterissage'!F2</f>
        <v>500</v>
      </c>
      <c r="AF340" s="9">
        <f t="shared" si="97"/>
        <v>0</v>
      </c>
      <c r="AG340" s="9">
        <f t="shared" si="86"/>
        <v>-4000</v>
      </c>
      <c r="AH340" s="9">
        <f t="shared" si="98"/>
        <v>0</v>
      </c>
      <c r="AI340" s="9">
        <f t="shared" si="87"/>
        <v>-4000</v>
      </c>
    </row>
    <row r="341" spans="1:35" ht="15">
      <c r="A341" s="8">
        <f t="shared" si="91"/>
        <v>0.9477999999999925</v>
      </c>
      <c r="B341" s="9">
        <f>'Masse et Centrage'!$G$44</f>
        <v>932</v>
      </c>
      <c r="D341" s="8">
        <f t="shared" si="92"/>
        <v>0.9477999999999925</v>
      </c>
      <c r="E341" s="9">
        <f t="shared" si="82"/>
        <v>989.4674999999877</v>
      </c>
      <c r="G341" s="8">
        <f t="shared" si="93"/>
        <v>0.9477999999999925</v>
      </c>
      <c r="H341" s="9">
        <v>-1000</v>
      </c>
      <c r="J341" s="8">
        <f t="shared" si="94"/>
        <v>0.9478</v>
      </c>
      <c r="K341" s="9">
        <f>IF(J341=N2,'Masse et Centrage'!$G$44,-1000)</f>
        <v>-1000</v>
      </c>
      <c r="L341" s="9">
        <f t="shared" si="88"/>
        <v>0</v>
      </c>
      <c r="S341" s="9">
        <f t="shared" si="95"/>
        <v>439</v>
      </c>
      <c r="T341" s="9">
        <f>IF(S341&lt;Q8,-1000,IF(S341&lt;=Q10,O10*S341+P10,IF(S341&lt;=Q11,O11*S341+P11,IF(S341&lt;=Q12,O12*S341+P12,8000))))</f>
        <v>8000</v>
      </c>
      <c r="U341" s="9">
        <f>IF(S341&lt;Q13,-1000,IF(S341&lt;=Q15,O15*S341+P15,IF(S341&lt;=Q16,O16*S341+P16,IF(S341&lt;=Q17,O17*S341+P17,8000))))</f>
        <v>2977.8036702040026</v>
      </c>
      <c r="V341" s="9">
        <f>'Perfos Décollage'!F2</f>
        <v>500</v>
      </c>
      <c r="W341" s="9">
        <f t="shared" si="89"/>
        <v>0</v>
      </c>
      <c r="X341" s="9">
        <f t="shared" si="84"/>
        <v>-4000</v>
      </c>
      <c r="Y341" s="9">
        <f t="shared" si="90"/>
        <v>0</v>
      </c>
      <c r="Z341" s="9">
        <f t="shared" si="85"/>
        <v>-4000</v>
      </c>
      <c r="AB341" s="9">
        <f t="shared" si="96"/>
        <v>439</v>
      </c>
      <c r="AC341" s="9"/>
      <c r="AD341" s="9">
        <f t="shared" si="99"/>
        <v>6847.826095800003</v>
      </c>
      <c r="AE341" s="9">
        <f>'Perfos Atterissage'!F2</f>
        <v>500</v>
      </c>
      <c r="AF341" s="9">
        <f t="shared" si="97"/>
        <v>0</v>
      </c>
      <c r="AG341" s="9">
        <f t="shared" si="86"/>
        <v>-4000</v>
      </c>
      <c r="AH341" s="9">
        <f t="shared" si="98"/>
        <v>0</v>
      </c>
      <c r="AI341" s="9">
        <f t="shared" si="87"/>
        <v>-4000</v>
      </c>
    </row>
    <row r="342" spans="1:35" ht="15">
      <c r="A342" s="8">
        <f t="shared" si="91"/>
        <v>0.9479999999999925</v>
      </c>
      <c r="B342" s="9">
        <f>'Masse et Centrage'!$G$44</f>
        <v>932</v>
      </c>
      <c r="D342" s="8">
        <f t="shared" si="92"/>
        <v>0.9479999999999925</v>
      </c>
      <c r="E342" s="9">
        <f t="shared" si="82"/>
        <v>989.7999999999874</v>
      </c>
      <c r="G342" s="8">
        <f t="shared" si="93"/>
        <v>0.9479999999999925</v>
      </c>
      <c r="H342" s="9">
        <v>-1000</v>
      </c>
      <c r="J342" s="8">
        <f t="shared" si="94"/>
        <v>0.948</v>
      </c>
      <c r="K342" s="9">
        <f>IF(J342=N2,'Masse et Centrage'!$G$44,-1000)</f>
        <v>-1000</v>
      </c>
      <c r="L342" s="9">
        <f t="shared" si="88"/>
        <v>0</v>
      </c>
      <c r="S342" s="9">
        <f t="shared" si="95"/>
        <v>440</v>
      </c>
      <c r="T342" s="9">
        <f>IF(S342&lt;Q8,-1000,IF(S342&lt;=Q10,O10*S342+P10,IF(S342&lt;=Q11,O11*S342+P11,IF(S342&lt;=Q12,O12*S342+P12,8000))))</f>
        <v>8000</v>
      </c>
      <c r="U342" s="9">
        <f>IF(S342&lt;Q13,-1000,IF(S342&lt;=Q15,O15*S342+P15,IF(S342&lt;=Q16,O16*S342+P16,IF(S342&lt;=Q17,O17*S342+P17,8000))))</f>
        <v>3002.822884760004</v>
      </c>
      <c r="V342" s="9">
        <f>'Perfos Décollage'!F2</f>
        <v>500</v>
      </c>
      <c r="W342" s="9">
        <f t="shared" si="89"/>
        <v>0</v>
      </c>
      <c r="X342" s="9">
        <f t="shared" si="84"/>
        <v>-4000</v>
      </c>
      <c r="Y342" s="9">
        <f t="shared" si="90"/>
        <v>0</v>
      </c>
      <c r="Z342" s="9">
        <f t="shared" si="85"/>
        <v>-4000</v>
      </c>
      <c r="AB342" s="9">
        <f t="shared" si="96"/>
        <v>440</v>
      </c>
      <c r="AC342" s="9"/>
      <c r="AD342" s="9">
        <f t="shared" si="99"/>
        <v>6956.521747999999</v>
      </c>
      <c r="AE342" s="9">
        <f>'Perfos Atterissage'!F2</f>
        <v>500</v>
      </c>
      <c r="AF342" s="9">
        <f t="shared" si="97"/>
        <v>0</v>
      </c>
      <c r="AG342" s="9">
        <f t="shared" si="86"/>
        <v>-4000</v>
      </c>
      <c r="AH342" s="9">
        <f t="shared" si="98"/>
        <v>0</v>
      </c>
      <c r="AI342" s="9">
        <f t="shared" si="87"/>
        <v>-4000</v>
      </c>
    </row>
    <row r="343" spans="1:35" ht="15">
      <c r="A343" s="8">
        <f t="shared" si="91"/>
        <v>0.9481999999999925</v>
      </c>
      <c r="B343" s="9">
        <f>'Masse et Centrage'!$G$44</f>
        <v>932</v>
      </c>
      <c r="D343" s="8">
        <f t="shared" si="92"/>
        <v>0.9481999999999925</v>
      </c>
      <c r="E343" s="9">
        <f t="shared" si="82"/>
        <v>990.1324999999874</v>
      </c>
      <c r="G343" s="8">
        <f t="shared" si="93"/>
        <v>0.9481999999999925</v>
      </c>
      <c r="H343" s="9">
        <v>-1000</v>
      </c>
      <c r="J343" s="8">
        <f t="shared" si="94"/>
        <v>0.9482</v>
      </c>
      <c r="K343" s="9">
        <f>IF(J343=N2,'Masse et Centrage'!$G$44,-1000)</f>
        <v>-1000</v>
      </c>
      <c r="L343" s="9">
        <f t="shared" si="88"/>
        <v>0</v>
      </c>
      <c r="S343" s="9">
        <f t="shared" si="95"/>
        <v>441</v>
      </c>
      <c r="T343" s="9">
        <f>IF(S343&lt;Q8,-1000,IF(S343&lt;=Q10,O10*S343+P10,IF(S343&lt;=Q11,O11*S343+P11,IF(S343&lt;=Q12,O12*S343+P12,8000))))</f>
        <v>8000</v>
      </c>
      <c r="U343" s="9">
        <f>IF(S343&lt;Q13,-1000,IF(S343&lt;=Q15,O15*S343+P15,IF(S343&lt;=Q16,O16*S343+P16,IF(S343&lt;=Q17,O17*S343+P17,8000))))</f>
        <v>3027.8420993160034</v>
      </c>
      <c r="V343" s="9">
        <f>'Perfos Décollage'!F2</f>
        <v>500</v>
      </c>
      <c r="W343" s="9">
        <f t="shared" si="89"/>
        <v>0</v>
      </c>
      <c r="X343" s="9">
        <f t="shared" si="84"/>
        <v>-4000</v>
      </c>
      <c r="Y343" s="9">
        <f t="shared" si="90"/>
        <v>0</v>
      </c>
      <c r="Z343" s="9">
        <f t="shared" si="85"/>
        <v>-4000</v>
      </c>
      <c r="AB343" s="9">
        <f t="shared" si="96"/>
        <v>441</v>
      </c>
      <c r="AC343" s="9"/>
      <c r="AD343" s="9">
        <f t="shared" si="99"/>
        <v>7065.217400200003</v>
      </c>
      <c r="AE343" s="9">
        <f>'Perfos Atterissage'!F2</f>
        <v>500</v>
      </c>
      <c r="AF343" s="9">
        <f t="shared" si="97"/>
        <v>0</v>
      </c>
      <c r="AG343" s="9">
        <f t="shared" si="86"/>
        <v>-4000</v>
      </c>
      <c r="AH343" s="9">
        <f t="shared" si="98"/>
        <v>0</v>
      </c>
      <c r="AI343" s="9">
        <f t="shared" si="87"/>
        <v>-4000</v>
      </c>
    </row>
    <row r="344" spans="1:35" ht="15">
      <c r="A344" s="8">
        <f t="shared" si="91"/>
        <v>0.9483999999999925</v>
      </c>
      <c r="B344" s="9">
        <f>'Masse et Centrage'!$G$44</f>
        <v>932</v>
      </c>
      <c r="D344" s="8">
        <f t="shared" si="92"/>
        <v>0.9483999999999925</v>
      </c>
      <c r="E344" s="9">
        <f t="shared" si="82"/>
        <v>990.4649999999874</v>
      </c>
      <c r="G344" s="8">
        <f t="shared" si="93"/>
        <v>0.9483999999999925</v>
      </c>
      <c r="H344" s="9">
        <v>-1000</v>
      </c>
      <c r="J344" s="8">
        <f t="shared" si="94"/>
        <v>0.9484</v>
      </c>
      <c r="K344" s="9">
        <f>IF(J344=N2,'Masse et Centrage'!$G$44,-1000)</f>
        <v>-1000</v>
      </c>
      <c r="L344" s="9">
        <f t="shared" si="88"/>
        <v>0</v>
      </c>
      <c r="S344" s="9">
        <f t="shared" si="95"/>
        <v>442</v>
      </c>
      <c r="T344" s="9">
        <f>IF(S344&lt;Q8,-1000,IF(S344&lt;=Q10,O10*S344+P10,IF(S344&lt;=Q11,O11*S344+P11,IF(S344&lt;=Q12,O12*S344+P12,8000))))</f>
        <v>8000</v>
      </c>
      <c r="U344" s="9">
        <f>IF(S344&lt;Q13,-1000,IF(S344&lt;=Q15,O15*S344+P15,IF(S344&lt;=Q16,O16*S344+P16,IF(S344&lt;=Q17,O17*S344+P17,8000))))</f>
        <v>3052.861313872003</v>
      </c>
      <c r="V344" s="9">
        <f>'Perfos Décollage'!F2</f>
        <v>500</v>
      </c>
      <c r="W344" s="9">
        <f t="shared" si="89"/>
        <v>0</v>
      </c>
      <c r="X344" s="9">
        <f t="shared" si="84"/>
        <v>-4000</v>
      </c>
      <c r="Y344" s="9">
        <f t="shared" si="90"/>
        <v>0</v>
      </c>
      <c r="Z344" s="9">
        <f t="shared" si="85"/>
        <v>-4000</v>
      </c>
      <c r="AB344" s="9">
        <f t="shared" si="96"/>
        <v>442</v>
      </c>
      <c r="AC344" s="9"/>
      <c r="AD344" s="9">
        <f t="shared" si="99"/>
        <v>7173.913052399999</v>
      </c>
      <c r="AE344" s="9">
        <f>'Perfos Atterissage'!F2</f>
        <v>500</v>
      </c>
      <c r="AF344" s="9">
        <f t="shared" si="97"/>
        <v>0</v>
      </c>
      <c r="AG344" s="9">
        <f t="shared" si="86"/>
        <v>-4000</v>
      </c>
      <c r="AH344" s="9">
        <f t="shared" si="98"/>
        <v>0</v>
      </c>
      <c r="AI344" s="9">
        <f t="shared" si="87"/>
        <v>-4000</v>
      </c>
    </row>
    <row r="345" spans="1:35" ht="15">
      <c r="A345" s="8">
        <f t="shared" si="91"/>
        <v>0.9485999999999924</v>
      </c>
      <c r="B345" s="9">
        <f>'Masse et Centrage'!$G$44</f>
        <v>932</v>
      </c>
      <c r="D345" s="8">
        <f t="shared" si="92"/>
        <v>0.9485999999999924</v>
      </c>
      <c r="E345" s="9">
        <f t="shared" si="82"/>
        <v>990.7974999999874</v>
      </c>
      <c r="G345" s="8">
        <f t="shared" si="93"/>
        <v>0.9485999999999924</v>
      </c>
      <c r="H345" s="9">
        <v>-1000</v>
      </c>
      <c r="J345" s="8">
        <f t="shared" si="94"/>
        <v>0.9486</v>
      </c>
      <c r="K345" s="9">
        <f>IF(J345=N2,'Masse et Centrage'!$G$44,-1000)</f>
        <v>-1000</v>
      </c>
      <c r="L345" s="9">
        <f t="shared" si="88"/>
        <v>0</v>
      </c>
      <c r="S345" s="9">
        <f t="shared" si="95"/>
        <v>443</v>
      </c>
      <c r="T345" s="9">
        <f>IF(S345&lt;Q8,-1000,IF(S345&lt;=Q10,O10*S345+P10,IF(S345&lt;=Q11,O11*S345+P11,IF(S345&lt;=Q12,O12*S345+P12,8000))))</f>
        <v>8000</v>
      </c>
      <c r="U345" s="9">
        <f>IF(S345&lt;Q13,-1000,IF(S345&lt;=Q15,O15*S345+P15,IF(S345&lt;=Q16,O16*S345+P16,IF(S345&lt;=Q17,O17*S345+P17,8000))))</f>
        <v>3077.8805284280043</v>
      </c>
      <c r="V345" s="9">
        <f>'Perfos Décollage'!F2</f>
        <v>500</v>
      </c>
      <c r="W345" s="9">
        <f t="shared" si="89"/>
        <v>0</v>
      </c>
      <c r="X345" s="9">
        <f t="shared" si="84"/>
        <v>-4000</v>
      </c>
      <c r="Y345" s="9">
        <f t="shared" si="90"/>
        <v>0</v>
      </c>
      <c r="Z345" s="9">
        <f t="shared" si="85"/>
        <v>-4000</v>
      </c>
      <c r="AB345" s="9">
        <f t="shared" si="96"/>
        <v>443</v>
      </c>
      <c r="AC345" s="9"/>
      <c r="AD345" s="9">
        <f t="shared" si="99"/>
        <v>7282.608704600003</v>
      </c>
      <c r="AE345" s="9">
        <f>'Perfos Atterissage'!F2</f>
        <v>500</v>
      </c>
      <c r="AF345" s="9">
        <f t="shared" si="97"/>
        <v>0</v>
      </c>
      <c r="AG345" s="9">
        <f t="shared" si="86"/>
        <v>-4000</v>
      </c>
      <c r="AH345" s="9">
        <f t="shared" si="98"/>
        <v>0</v>
      </c>
      <c r="AI345" s="9">
        <f t="shared" si="87"/>
        <v>-4000</v>
      </c>
    </row>
    <row r="346" spans="1:35" ht="15">
      <c r="A346" s="8">
        <f t="shared" si="91"/>
        <v>0.9487999999999924</v>
      </c>
      <c r="B346" s="9">
        <f>'Masse et Centrage'!$G$44</f>
        <v>932</v>
      </c>
      <c r="D346" s="8">
        <f t="shared" si="92"/>
        <v>0.9487999999999924</v>
      </c>
      <c r="E346" s="9">
        <f t="shared" si="82"/>
        <v>991.1299999999874</v>
      </c>
      <c r="G346" s="8">
        <f t="shared" si="93"/>
        <v>0.9487999999999924</v>
      </c>
      <c r="H346" s="9">
        <v>-1000</v>
      </c>
      <c r="J346" s="8">
        <f t="shared" si="94"/>
        <v>0.9488</v>
      </c>
      <c r="K346" s="9">
        <f>IF(J346=N2,'Masse et Centrage'!$G$44,-1000)</f>
        <v>-1000</v>
      </c>
      <c r="L346" s="9">
        <f t="shared" si="88"/>
        <v>0</v>
      </c>
      <c r="S346" s="9">
        <f t="shared" si="95"/>
        <v>444</v>
      </c>
      <c r="T346" s="9">
        <f>IF(S346&lt;Q8,-1000,IF(S346&lt;=Q10,O10*S346+P10,IF(S346&lt;=Q11,O11*S346+P11,IF(S346&lt;=Q12,O12*S346+P12,8000))))</f>
        <v>8000</v>
      </c>
      <c r="U346" s="9">
        <f>IF(S346&lt;Q13,-1000,IF(S346&lt;=Q15,O15*S346+P15,IF(S346&lt;=Q16,O16*S346+P16,IF(S346&lt;=Q17,O17*S346+P17,8000))))</f>
        <v>3102.8997429840038</v>
      </c>
      <c r="V346" s="9">
        <f>'Perfos Décollage'!F2</f>
        <v>500</v>
      </c>
      <c r="W346" s="9">
        <f t="shared" si="89"/>
        <v>0</v>
      </c>
      <c r="X346" s="9">
        <f t="shared" si="84"/>
        <v>-4000</v>
      </c>
      <c r="Y346" s="9">
        <f t="shared" si="90"/>
        <v>0</v>
      </c>
      <c r="Z346" s="9">
        <f t="shared" si="85"/>
        <v>-4000</v>
      </c>
      <c r="AB346" s="9">
        <f t="shared" si="96"/>
        <v>444</v>
      </c>
      <c r="AC346" s="9"/>
      <c r="AD346" s="9">
        <f t="shared" si="99"/>
        <v>7391.304356799999</v>
      </c>
      <c r="AE346" s="9">
        <f>'Perfos Atterissage'!F2</f>
        <v>500</v>
      </c>
      <c r="AF346" s="9">
        <f t="shared" si="97"/>
        <v>0</v>
      </c>
      <c r="AG346" s="9">
        <f t="shared" si="86"/>
        <v>-4000</v>
      </c>
      <c r="AH346" s="9">
        <f t="shared" si="98"/>
        <v>0</v>
      </c>
      <c r="AI346" s="9">
        <f t="shared" si="87"/>
        <v>-4000</v>
      </c>
    </row>
    <row r="347" spans="1:35" ht="15">
      <c r="A347" s="8">
        <f t="shared" si="91"/>
        <v>0.9489999999999924</v>
      </c>
      <c r="B347" s="9">
        <f>'Masse et Centrage'!$G$44</f>
        <v>932</v>
      </c>
      <c r="D347" s="8">
        <f t="shared" si="92"/>
        <v>0.9489999999999924</v>
      </c>
      <c r="E347" s="9">
        <f t="shared" si="82"/>
        <v>991.4624999999874</v>
      </c>
      <c r="G347" s="8">
        <f t="shared" si="93"/>
        <v>0.9489999999999924</v>
      </c>
      <c r="H347" s="9">
        <v>-1000</v>
      </c>
      <c r="J347" s="8">
        <f t="shared" si="94"/>
        <v>0.949</v>
      </c>
      <c r="K347" s="9">
        <f>IF(J347=N2,'Masse et Centrage'!$G$44,-1000)</f>
        <v>-1000</v>
      </c>
      <c r="L347" s="9">
        <f t="shared" si="88"/>
        <v>0</v>
      </c>
      <c r="S347" s="9">
        <f t="shared" si="95"/>
        <v>445</v>
      </c>
      <c r="T347" s="9">
        <f>IF(S347&lt;Q8,-1000,IF(S347&lt;=Q10,O10*S347+P10,IF(S347&lt;=Q11,O11*S347+P11,IF(S347&lt;=Q12,O12*S347+P12,8000))))</f>
        <v>8000</v>
      </c>
      <c r="U347" s="9">
        <f>IF(S347&lt;Q13,-1000,IF(S347&lt;=Q15,O15*S347+P15,IF(S347&lt;=Q16,O16*S347+P16,IF(S347&lt;=Q17,O17*S347+P17,8000))))</f>
        <v>3127.9189575400032</v>
      </c>
      <c r="V347" s="9">
        <f>'Perfos Décollage'!F2</f>
        <v>500</v>
      </c>
      <c r="W347" s="9">
        <f t="shared" si="89"/>
        <v>0</v>
      </c>
      <c r="X347" s="9">
        <f t="shared" si="84"/>
        <v>-4000</v>
      </c>
      <c r="Y347" s="9">
        <f t="shared" si="90"/>
        <v>0</v>
      </c>
      <c r="Z347" s="9">
        <f t="shared" si="85"/>
        <v>-4000</v>
      </c>
      <c r="AB347" s="9">
        <f t="shared" si="96"/>
        <v>445</v>
      </c>
      <c r="AC347" s="9"/>
      <c r="AD347" s="9">
        <v>7500</v>
      </c>
      <c r="AE347" s="9">
        <f>'Perfos Atterissage'!F2</f>
        <v>500</v>
      </c>
      <c r="AF347" s="9">
        <f t="shared" si="97"/>
        <v>0</v>
      </c>
      <c r="AG347" s="9">
        <f t="shared" si="86"/>
        <v>-4000</v>
      </c>
      <c r="AH347" s="9">
        <f t="shared" si="98"/>
        <v>0</v>
      </c>
      <c r="AI347" s="9">
        <f t="shared" si="87"/>
        <v>-4000</v>
      </c>
    </row>
    <row r="348" spans="1:35" ht="15">
      <c r="A348" s="8">
        <f t="shared" si="91"/>
        <v>0.9491999999999924</v>
      </c>
      <c r="B348" s="9">
        <f>'Masse et Centrage'!$G$44</f>
        <v>932</v>
      </c>
      <c r="D348" s="8">
        <f t="shared" si="92"/>
        <v>0.9491999999999924</v>
      </c>
      <c r="E348" s="9">
        <f t="shared" si="82"/>
        <v>991.7949999999873</v>
      </c>
      <c r="G348" s="8">
        <f t="shared" si="93"/>
        <v>0.9491999999999924</v>
      </c>
      <c r="H348" s="9">
        <v>-1000</v>
      </c>
      <c r="J348" s="8">
        <f t="shared" si="94"/>
        <v>0.9492</v>
      </c>
      <c r="K348" s="9">
        <f>IF(J348=N2,'Masse et Centrage'!$G$44,-1000)</f>
        <v>-1000</v>
      </c>
      <c r="L348" s="9">
        <f t="shared" si="88"/>
        <v>0</v>
      </c>
      <c r="S348" s="9">
        <f t="shared" si="95"/>
        <v>446</v>
      </c>
      <c r="T348" s="9">
        <f>IF(S348&lt;Q8,-1000,IF(S348&lt;=Q10,O10*S348+P10,IF(S348&lt;=Q11,O11*S348+P11,IF(S348&lt;=Q12,O12*S348+P12,8000))))</f>
        <v>8000</v>
      </c>
      <c r="U348" s="9">
        <f>IF(S348&lt;Q13,-1000,IF(S348&lt;=Q15,O15*S348+P15,IF(S348&lt;=Q16,O16*S348+P16,IF(S348&lt;=Q17,O17*S348+P17,8000))))</f>
        <v>3152.9381720960027</v>
      </c>
      <c r="V348" s="9">
        <f>'Perfos Décollage'!F2</f>
        <v>500</v>
      </c>
      <c r="W348" s="9">
        <f t="shared" si="89"/>
        <v>0</v>
      </c>
      <c r="X348" s="9">
        <f t="shared" si="84"/>
        <v>-4000</v>
      </c>
      <c r="Y348" s="9">
        <f t="shared" si="90"/>
        <v>0</v>
      </c>
      <c r="Z348" s="9">
        <f t="shared" si="85"/>
        <v>-4000</v>
      </c>
      <c r="AB348" s="9">
        <f t="shared" si="96"/>
        <v>446</v>
      </c>
      <c r="AC348" s="9"/>
      <c r="AD348" s="9"/>
      <c r="AE348" s="9">
        <f>'Perfos Atterissage'!F2</f>
        <v>500</v>
      </c>
      <c r="AF348" s="9">
        <f t="shared" si="97"/>
        <v>0</v>
      </c>
      <c r="AG348" s="9"/>
      <c r="AH348" s="9">
        <f t="shared" si="98"/>
        <v>0</v>
      </c>
      <c r="AI348" s="9"/>
    </row>
    <row r="349" spans="1:35" ht="15">
      <c r="A349" s="8">
        <f t="shared" si="91"/>
        <v>0.9493999999999924</v>
      </c>
      <c r="B349" s="9">
        <f>'Masse et Centrage'!$G$44</f>
        <v>932</v>
      </c>
      <c r="D349" s="8">
        <f t="shared" si="92"/>
        <v>0.9493999999999924</v>
      </c>
      <c r="E349" s="9">
        <f t="shared" si="82"/>
        <v>992.1274999999873</v>
      </c>
      <c r="G349" s="8">
        <f t="shared" si="93"/>
        <v>0.9493999999999924</v>
      </c>
      <c r="H349" s="9">
        <v>-1000</v>
      </c>
      <c r="J349" s="8">
        <f t="shared" si="94"/>
        <v>0.9494</v>
      </c>
      <c r="K349" s="9">
        <f>IF(J349=N2,'Masse et Centrage'!$G$44,-1000)</f>
        <v>-1000</v>
      </c>
      <c r="L349" s="9">
        <f t="shared" si="88"/>
        <v>0</v>
      </c>
      <c r="S349" s="9">
        <f t="shared" si="95"/>
        <v>447</v>
      </c>
      <c r="T349" s="9">
        <f>IF(S349&lt;Q8,-1000,IF(S349&lt;=Q10,O10*S349+P10,IF(S349&lt;=Q11,O11*S349+P11,IF(S349&lt;=Q12,O12*S349+P12,8000))))</f>
        <v>8000</v>
      </c>
      <c r="U349" s="9">
        <f>IF(S349&lt;Q13,-1000,IF(S349&lt;=Q15,O15*S349+P15,IF(S349&lt;=Q16,O16*S349+P16,IF(S349&lt;=Q17,O17*S349+P17,8000))))</f>
        <v>3177.957386652004</v>
      </c>
      <c r="V349" s="9">
        <f>'Perfos Décollage'!F2</f>
        <v>500</v>
      </c>
      <c r="W349" s="9">
        <f t="shared" si="89"/>
        <v>0</v>
      </c>
      <c r="X349" s="9">
        <f t="shared" si="84"/>
        <v>-4000</v>
      </c>
      <c r="Y349" s="9">
        <f t="shared" si="90"/>
        <v>0</v>
      </c>
      <c r="Z349" s="9">
        <f t="shared" si="85"/>
        <v>-4000</v>
      </c>
      <c r="AB349" s="9">
        <f t="shared" si="96"/>
        <v>447</v>
      </c>
      <c r="AC349" s="9"/>
      <c r="AD349" s="9"/>
      <c r="AE349" s="9">
        <f>'Perfos Atterissage'!F2</f>
        <v>500</v>
      </c>
      <c r="AF349" s="9">
        <f t="shared" si="97"/>
        <v>0</v>
      </c>
      <c r="AG349" s="9"/>
      <c r="AH349" s="9">
        <f t="shared" si="98"/>
        <v>0</v>
      </c>
      <c r="AI349" s="9"/>
    </row>
    <row r="350" spans="1:35" ht="15">
      <c r="A350" s="8">
        <f t="shared" si="91"/>
        <v>0.9495999999999923</v>
      </c>
      <c r="B350" s="9">
        <f>'Masse et Centrage'!$G$44</f>
        <v>932</v>
      </c>
      <c r="D350" s="8">
        <f t="shared" si="92"/>
        <v>0.9495999999999923</v>
      </c>
      <c r="E350" s="9">
        <f t="shared" si="82"/>
        <v>992.4599999999873</v>
      </c>
      <c r="G350" s="8">
        <f t="shared" si="93"/>
        <v>0.9495999999999923</v>
      </c>
      <c r="H350" s="9">
        <v>-1000</v>
      </c>
      <c r="J350" s="8">
        <f t="shared" si="94"/>
        <v>0.9496</v>
      </c>
      <c r="K350" s="9">
        <f>IF(J350=N2,'Masse et Centrage'!$G$44,-1000)</f>
        <v>-1000</v>
      </c>
      <c r="L350" s="9">
        <f t="shared" si="88"/>
        <v>0</v>
      </c>
      <c r="S350" s="9">
        <f t="shared" si="95"/>
        <v>448</v>
      </c>
      <c r="T350" s="9">
        <f>IF(S350&lt;Q8,-1000,IF(S350&lt;=Q10,O10*S350+P10,IF(S350&lt;=Q11,O11*S350+P11,IF(S350&lt;=Q12,O12*S350+P12,8000))))</f>
        <v>8000</v>
      </c>
      <c r="U350" s="9">
        <f>IF(S350&lt;Q13,-1000,IF(S350&lt;=Q15,O15*S350+P15,IF(S350&lt;=Q16,O16*S350+P16,IF(S350&lt;=Q17,O17*S350+P17,8000))))</f>
        <v>3202.9766012080036</v>
      </c>
      <c r="V350" s="9">
        <f>'Perfos Décollage'!F2</f>
        <v>500</v>
      </c>
      <c r="W350" s="9">
        <f t="shared" si="89"/>
        <v>0</v>
      </c>
      <c r="X350" s="9">
        <f t="shared" si="84"/>
        <v>-4000</v>
      </c>
      <c r="Y350" s="9">
        <f t="shared" si="90"/>
        <v>0</v>
      </c>
      <c r="Z350" s="9">
        <f t="shared" si="85"/>
        <v>-4000</v>
      </c>
      <c r="AB350" s="9">
        <f t="shared" si="96"/>
        <v>448</v>
      </c>
      <c r="AC350" s="9"/>
      <c r="AD350" s="9"/>
      <c r="AE350" s="9">
        <f>'Perfos Atterissage'!F2</f>
        <v>500</v>
      </c>
      <c r="AF350" s="9">
        <f t="shared" si="97"/>
        <v>0</v>
      </c>
      <c r="AG350" s="9"/>
      <c r="AH350" s="9">
        <f t="shared" si="98"/>
        <v>0</v>
      </c>
      <c r="AI350" s="9"/>
    </row>
    <row r="351" spans="1:35" ht="15">
      <c r="A351" s="8">
        <f t="shared" si="91"/>
        <v>0.9497999999999923</v>
      </c>
      <c r="B351" s="9">
        <f>'Masse et Centrage'!$G$44</f>
        <v>932</v>
      </c>
      <c r="D351" s="8">
        <f t="shared" si="92"/>
        <v>0.9497999999999923</v>
      </c>
      <c r="E351" s="9">
        <f t="shared" si="82"/>
        <v>992.7924999999873</v>
      </c>
      <c r="G351" s="8">
        <f t="shared" si="93"/>
        <v>0.9497999999999923</v>
      </c>
      <c r="H351" s="9">
        <v>-1000</v>
      </c>
      <c r="J351" s="8">
        <f t="shared" si="94"/>
        <v>0.9498</v>
      </c>
      <c r="K351" s="9">
        <f>IF(J351=N2,'Masse et Centrage'!$G$44,-1000)</f>
        <v>-1000</v>
      </c>
      <c r="L351" s="9">
        <f t="shared" si="88"/>
        <v>0</v>
      </c>
      <c r="S351" s="9">
        <f t="shared" si="95"/>
        <v>449</v>
      </c>
      <c r="T351" s="9">
        <f>IF(S351&lt;Q8,-1000,IF(S351&lt;=Q10,O10*S351+P10,IF(S351&lt;=Q11,O11*S351+P11,IF(S351&lt;=Q12,O12*S351+P12,8000))))</f>
        <v>8000</v>
      </c>
      <c r="U351" s="9">
        <f>IF(S351&lt;Q13,-1000,IF(S351&lt;=Q15,O15*S351+P15,IF(S351&lt;=Q16,O16*S351+P16,IF(S351&lt;=Q17,O17*S351+P17,8000))))</f>
        <v>3227.995815764003</v>
      </c>
      <c r="V351" s="9">
        <f>'Perfos Décollage'!F2</f>
        <v>500</v>
      </c>
      <c r="W351" s="9">
        <f t="shared" si="89"/>
        <v>0</v>
      </c>
      <c r="X351" s="9">
        <f t="shared" si="84"/>
        <v>-4000</v>
      </c>
      <c r="Y351" s="9">
        <f t="shared" si="90"/>
        <v>0</v>
      </c>
      <c r="Z351" s="9">
        <f t="shared" si="85"/>
        <v>-4000</v>
      </c>
      <c r="AB351" s="9">
        <f t="shared" si="96"/>
        <v>449</v>
      </c>
      <c r="AC351" s="9"/>
      <c r="AD351" s="9"/>
      <c r="AE351" s="9">
        <f>'Perfos Atterissage'!F2</f>
        <v>500</v>
      </c>
      <c r="AF351" s="9">
        <f t="shared" si="97"/>
        <v>0</v>
      </c>
      <c r="AG351" s="9"/>
      <c r="AH351" s="9">
        <f t="shared" si="98"/>
        <v>0</v>
      </c>
      <c r="AI351" s="9"/>
    </row>
    <row r="352" spans="1:35" ht="15">
      <c r="A352" s="8">
        <f t="shared" si="91"/>
        <v>0.9499999999999923</v>
      </c>
      <c r="B352" s="9">
        <f>'Masse et Centrage'!$G$44</f>
        <v>932</v>
      </c>
      <c r="D352" s="8">
        <f t="shared" si="92"/>
        <v>0.9499999999999923</v>
      </c>
      <c r="E352" s="9">
        <f t="shared" si="82"/>
        <v>993.1249999999873</v>
      </c>
      <c r="G352" s="8">
        <f t="shared" si="93"/>
        <v>0.9499999999999923</v>
      </c>
      <c r="H352" s="9">
        <v>-1000</v>
      </c>
      <c r="J352" s="8">
        <f t="shared" si="94"/>
        <v>0.95</v>
      </c>
      <c r="K352" s="9">
        <f>IF(J352=N2,'Masse et Centrage'!$G$44,-1000)</f>
        <v>-1000</v>
      </c>
      <c r="L352" s="9">
        <f t="shared" si="88"/>
        <v>0</v>
      </c>
      <c r="S352" s="9">
        <f t="shared" si="95"/>
        <v>450</v>
      </c>
      <c r="T352" s="9">
        <f>IF(S352&lt;Q8,-1000,IF(S352&lt;=Q10,O10*S352+P10,IF(S352&lt;=Q11,O11*S352+P11,IF(S352&lt;=Q12,O12*S352+P12,8000))))</f>
        <v>8000</v>
      </c>
      <c r="U352" s="9">
        <f>IF(S352&lt;Q13,-1000,IF(S352&lt;=Q15,O15*S352+P15,IF(S352&lt;=Q16,O16*S352+P16,IF(S352&lt;=Q17,O17*S352+P17,8000))))</f>
        <v>3253.0150303200044</v>
      </c>
      <c r="V352" s="9">
        <f>'Perfos Décollage'!F2</f>
        <v>500</v>
      </c>
      <c r="W352" s="9">
        <f t="shared" si="89"/>
        <v>0</v>
      </c>
      <c r="X352" s="9">
        <f t="shared" si="84"/>
        <v>-4000</v>
      </c>
      <c r="Y352" s="9">
        <f t="shared" si="90"/>
        <v>0</v>
      </c>
      <c r="Z352" s="9">
        <f t="shared" si="85"/>
        <v>-4000</v>
      </c>
      <c r="AB352" s="9">
        <f t="shared" si="96"/>
        <v>450</v>
      </c>
      <c r="AC352" s="9"/>
      <c r="AD352" s="9"/>
      <c r="AE352" s="9">
        <f>'Perfos Atterissage'!F2</f>
        <v>500</v>
      </c>
      <c r="AF352" s="9">
        <f t="shared" si="97"/>
        <v>0</v>
      </c>
      <c r="AG352" s="9"/>
      <c r="AH352" s="9">
        <f t="shared" si="98"/>
        <v>0</v>
      </c>
      <c r="AI352" s="9"/>
    </row>
    <row r="353" spans="1:35" ht="15">
      <c r="A353" s="8">
        <f t="shared" si="91"/>
        <v>0.9501999999999923</v>
      </c>
      <c r="B353" s="9">
        <f>'Masse et Centrage'!$G$44</f>
        <v>932</v>
      </c>
      <c r="D353" s="8">
        <f t="shared" si="92"/>
        <v>0.9501999999999923</v>
      </c>
      <c r="E353" s="9">
        <f t="shared" si="82"/>
        <v>993.4574999999872</v>
      </c>
      <c r="G353" s="8">
        <f t="shared" si="93"/>
        <v>0.9501999999999923</v>
      </c>
      <c r="H353" s="9">
        <v>-1000</v>
      </c>
      <c r="J353" s="8">
        <f t="shared" si="94"/>
        <v>0.9502</v>
      </c>
      <c r="K353" s="9">
        <f>IF(J353=N2,'Masse et Centrage'!$G$44,-1000)</f>
        <v>-1000</v>
      </c>
      <c r="L353" s="9">
        <f t="shared" si="88"/>
        <v>0</v>
      </c>
      <c r="S353" s="9">
        <f t="shared" si="95"/>
        <v>451</v>
      </c>
      <c r="T353" s="9">
        <f>IF(S353&lt;Q8,-1000,IF(S353&lt;=Q10,O10*S353+P10,IF(S353&lt;=Q11,O11*S353+P11,IF(S353&lt;=Q12,O12*S353+P12,8000))))</f>
        <v>8000</v>
      </c>
      <c r="U353" s="9">
        <f>IF(S353&lt;Q13,-1000,IF(S353&lt;=Q15,O15*S353+P15,IF(S353&lt;=Q16,O16*S353+P16,IF(S353&lt;=Q17,O17*S353+P17,8000))))</f>
        <v>3278.034244876004</v>
      </c>
      <c r="V353" s="9">
        <f>'Perfos Décollage'!F2</f>
        <v>500</v>
      </c>
      <c r="W353" s="9">
        <f t="shared" si="89"/>
        <v>0</v>
      </c>
      <c r="X353" s="9">
        <f t="shared" si="84"/>
        <v>-4000</v>
      </c>
      <c r="Y353" s="9">
        <f t="shared" si="90"/>
        <v>0</v>
      </c>
      <c r="Z353" s="9">
        <f t="shared" si="85"/>
        <v>-4000</v>
      </c>
      <c r="AB353" s="9">
        <f t="shared" si="96"/>
        <v>451</v>
      </c>
      <c r="AC353" s="9"/>
      <c r="AD353" s="9"/>
      <c r="AE353" s="9">
        <f>'Perfos Atterissage'!F2</f>
        <v>500</v>
      </c>
      <c r="AF353" s="9">
        <f t="shared" si="97"/>
        <v>0</v>
      </c>
      <c r="AG353" s="9"/>
      <c r="AH353" s="9">
        <f t="shared" si="98"/>
        <v>0</v>
      </c>
      <c r="AI353" s="9"/>
    </row>
    <row r="354" spans="1:35" ht="15">
      <c r="A354" s="8">
        <f t="shared" si="91"/>
        <v>0.9503999999999923</v>
      </c>
      <c r="B354" s="9">
        <f>'Masse et Centrage'!$G$44</f>
        <v>932</v>
      </c>
      <c r="D354" s="8">
        <f t="shared" si="92"/>
        <v>0.9503999999999923</v>
      </c>
      <c r="E354" s="9">
        <f t="shared" si="82"/>
        <v>993.7899999999872</v>
      </c>
      <c r="G354" s="8">
        <f t="shared" si="93"/>
        <v>0.9503999999999923</v>
      </c>
      <c r="H354" s="9">
        <v>-1000</v>
      </c>
      <c r="J354" s="8">
        <f t="shared" si="94"/>
        <v>0.9504</v>
      </c>
      <c r="K354" s="9">
        <f>IF(J354=N2,'Masse et Centrage'!$G$44,-1000)</f>
        <v>-1000</v>
      </c>
      <c r="L354" s="9">
        <f t="shared" si="88"/>
        <v>0</v>
      </c>
      <c r="S354" s="9">
        <f t="shared" si="95"/>
        <v>452</v>
      </c>
      <c r="T354" s="9">
        <f>IF(S354&lt;Q8,-1000,IF(S354&lt;=Q10,O10*S354+P10,IF(S354&lt;=Q11,O11*S354+P11,IF(S354&lt;=Q12,O12*S354+P12,8000))))</f>
        <v>8000</v>
      </c>
      <c r="U354" s="9">
        <f>IF(S354&lt;Q13,-1000,IF(S354&lt;=Q15,O15*S354+P15,IF(S354&lt;=Q16,O16*S354+P16,IF(S354&lt;=Q17,O17*S354+P17,8000))))</f>
        <v>3303.0534594320034</v>
      </c>
      <c r="V354" s="9">
        <f>'Perfos Décollage'!F2</f>
        <v>500</v>
      </c>
      <c r="W354" s="9">
        <f t="shared" si="89"/>
        <v>0</v>
      </c>
      <c r="X354" s="9">
        <f t="shared" si="84"/>
        <v>-4000</v>
      </c>
      <c r="Y354" s="9">
        <f t="shared" si="90"/>
        <v>0</v>
      </c>
      <c r="Z354" s="9">
        <f t="shared" si="85"/>
        <v>-4000</v>
      </c>
      <c r="AB354" s="9">
        <f t="shared" si="96"/>
        <v>452</v>
      </c>
      <c r="AC354" s="9"/>
      <c r="AD354" s="9"/>
      <c r="AE354" s="9">
        <f>'Perfos Atterissage'!F2</f>
        <v>500</v>
      </c>
      <c r="AF354" s="9">
        <f t="shared" si="97"/>
        <v>0</v>
      </c>
      <c r="AG354" s="9"/>
      <c r="AH354" s="9">
        <f t="shared" si="98"/>
        <v>0</v>
      </c>
      <c r="AI354" s="9"/>
    </row>
    <row r="355" spans="1:35" ht="15">
      <c r="A355" s="8">
        <f t="shared" si="91"/>
        <v>0.9505999999999922</v>
      </c>
      <c r="B355" s="9">
        <f>'Masse et Centrage'!$G$44</f>
        <v>932</v>
      </c>
      <c r="D355" s="8">
        <f t="shared" si="92"/>
        <v>0.9505999999999922</v>
      </c>
      <c r="E355" s="9">
        <f t="shared" si="82"/>
        <v>994.122499999987</v>
      </c>
      <c r="G355" s="8">
        <f t="shared" si="93"/>
        <v>0.9505999999999922</v>
      </c>
      <c r="H355" s="9">
        <v>-1000</v>
      </c>
      <c r="J355" s="8">
        <f t="shared" si="94"/>
        <v>0.9506</v>
      </c>
      <c r="K355" s="9">
        <f>IF(J355=N2,'Masse et Centrage'!$G$44,-1000)</f>
        <v>-1000</v>
      </c>
      <c r="L355" s="9">
        <f t="shared" si="88"/>
        <v>0</v>
      </c>
      <c r="S355" s="9">
        <f t="shared" si="95"/>
        <v>453</v>
      </c>
      <c r="T355" s="9">
        <f>IF(S355&lt;Q8,-1000,IF(S355&lt;=Q10,O10*S355+P10,IF(S355&lt;=Q11,O11*S355+P11,IF(S355&lt;=Q12,O12*S355+P12,8000))))</f>
        <v>8000</v>
      </c>
      <c r="U355" s="9">
        <f>IF(S355&lt;Q13,-1000,IF(S355&lt;=Q15,O15*S355+P15,IF(S355&lt;=Q16,O16*S355+P16,IF(S355&lt;=Q17,O17*S355+P17,8000))))</f>
        <v>3328.072673988003</v>
      </c>
      <c r="V355" s="9">
        <f>'Perfos Décollage'!F2</f>
        <v>500</v>
      </c>
      <c r="W355" s="9">
        <f t="shared" si="89"/>
        <v>0</v>
      </c>
      <c r="X355" s="9">
        <f t="shared" si="84"/>
        <v>-4000</v>
      </c>
      <c r="Y355" s="9">
        <f t="shared" si="90"/>
        <v>0</v>
      </c>
      <c r="Z355" s="9">
        <f t="shared" si="85"/>
        <v>-4000</v>
      </c>
      <c r="AB355" s="9">
        <f t="shared" si="96"/>
        <v>453</v>
      </c>
      <c r="AC355" s="9"/>
      <c r="AD355" s="9"/>
      <c r="AE355" s="9">
        <f>'Perfos Atterissage'!F2</f>
        <v>500</v>
      </c>
      <c r="AF355" s="9">
        <f t="shared" si="97"/>
        <v>0</v>
      </c>
      <c r="AG355" s="9"/>
      <c r="AH355" s="9">
        <f t="shared" si="98"/>
        <v>0</v>
      </c>
      <c r="AI355" s="9"/>
    </row>
    <row r="356" spans="1:35" ht="15">
      <c r="A356" s="8">
        <f t="shared" si="91"/>
        <v>0.9507999999999922</v>
      </c>
      <c r="B356" s="9">
        <f>'Masse et Centrage'!$G$44</f>
        <v>932</v>
      </c>
      <c r="D356" s="8">
        <f t="shared" si="92"/>
        <v>0.9507999999999922</v>
      </c>
      <c r="E356" s="9">
        <f t="shared" si="82"/>
        <v>994.454999999987</v>
      </c>
      <c r="G356" s="8">
        <f t="shared" si="93"/>
        <v>0.9507999999999922</v>
      </c>
      <c r="H356" s="9">
        <v>-1000</v>
      </c>
      <c r="J356" s="8">
        <f t="shared" si="94"/>
        <v>0.9508</v>
      </c>
      <c r="K356" s="9">
        <f>IF(J356=N2,'Masse et Centrage'!$G$44,-1000)</f>
        <v>-1000</v>
      </c>
      <c r="L356" s="9">
        <f t="shared" si="88"/>
        <v>0</v>
      </c>
      <c r="S356" s="9">
        <f t="shared" si="95"/>
        <v>454</v>
      </c>
      <c r="T356" s="9">
        <f>IF(S356&lt;Q8,-1000,IF(S356&lt;=Q10,O10*S356+P10,IF(S356&lt;=Q11,O11*S356+P11,IF(S356&lt;=Q12,O12*S356+P12,8000))))</f>
        <v>8000</v>
      </c>
      <c r="U356" s="9">
        <f>IF(S356&lt;Q13,-1000,IF(S356&lt;=Q15,O15*S356+P15,IF(S356&lt;=Q16,O16*S356+P16,IF(S356&lt;=Q17,O17*S356+P17,8000))))</f>
        <v>3353.091888544004</v>
      </c>
      <c r="V356" s="9">
        <f>'Perfos Décollage'!F2</f>
        <v>500</v>
      </c>
      <c r="W356" s="9">
        <f t="shared" si="89"/>
        <v>0</v>
      </c>
      <c r="X356" s="9">
        <f t="shared" si="84"/>
        <v>-4000</v>
      </c>
      <c r="Y356" s="9">
        <f t="shared" si="90"/>
        <v>0</v>
      </c>
      <c r="Z356" s="9">
        <f t="shared" si="85"/>
        <v>-4000</v>
      </c>
      <c r="AB356" s="9">
        <f t="shared" si="96"/>
        <v>454</v>
      </c>
      <c r="AC356" s="9"/>
      <c r="AD356" s="9"/>
      <c r="AE356" s="9">
        <f>'Perfos Atterissage'!F2</f>
        <v>500</v>
      </c>
      <c r="AF356" s="9">
        <f t="shared" si="97"/>
        <v>0</v>
      </c>
      <c r="AG356" s="9"/>
      <c r="AH356" s="9">
        <f t="shared" si="98"/>
        <v>0</v>
      </c>
      <c r="AI356" s="9"/>
    </row>
    <row r="357" spans="1:35" ht="15">
      <c r="A357" s="8">
        <f t="shared" si="91"/>
        <v>0.9509999999999922</v>
      </c>
      <c r="B357" s="9">
        <f>'Masse et Centrage'!$G$44</f>
        <v>932</v>
      </c>
      <c r="D357" s="8">
        <f t="shared" si="92"/>
        <v>0.9509999999999922</v>
      </c>
      <c r="E357" s="9">
        <f t="shared" si="82"/>
        <v>994.787499999987</v>
      </c>
      <c r="G357" s="8">
        <f t="shared" si="93"/>
        <v>0.9509999999999922</v>
      </c>
      <c r="H357" s="9">
        <v>-1000</v>
      </c>
      <c r="J357" s="8">
        <f t="shared" si="94"/>
        <v>0.951</v>
      </c>
      <c r="K357" s="9">
        <f>IF(J357=N2,'Masse et Centrage'!$G$44,-1000)</f>
        <v>-1000</v>
      </c>
      <c r="L357" s="9">
        <f t="shared" si="88"/>
        <v>0</v>
      </c>
      <c r="S357" s="9">
        <f t="shared" si="95"/>
        <v>455</v>
      </c>
      <c r="T357" s="9">
        <f>IF(S357&lt;Q8,-1000,IF(S357&lt;=Q10,O10*S357+P10,IF(S357&lt;=Q11,O11*S357+P11,IF(S357&lt;=Q12,O12*S357+P12,8000))))</f>
        <v>8000</v>
      </c>
      <c r="U357" s="9">
        <f>IF(S357&lt;Q13,-1000,IF(S357&lt;=Q15,O15*S357+P15,IF(S357&lt;=Q16,O16*S357+P16,IF(S357&lt;=Q17,O17*S357+P17,8000))))</f>
        <v>3378.1111031000037</v>
      </c>
      <c r="V357" s="9">
        <f>'Perfos Décollage'!F2</f>
        <v>500</v>
      </c>
      <c r="W357" s="9">
        <f t="shared" si="89"/>
        <v>0</v>
      </c>
      <c r="X357" s="9">
        <f t="shared" si="84"/>
        <v>-4000</v>
      </c>
      <c r="Y357" s="9">
        <f t="shared" si="90"/>
        <v>0</v>
      </c>
      <c r="Z357" s="9">
        <f t="shared" si="85"/>
        <v>-4000</v>
      </c>
      <c r="AB357" s="9">
        <f t="shared" si="96"/>
        <v>455</v>
      </c>
      <c r="AC357" s="9"/>
      <c r="AD357" s="9"/>
      <c r="AE357" s="9">
        <f>'Perfos Atterissage'!F2</f>
        <v>500</v>
      </c>
      <c r="AF357" s="9">
        <f t="shared" si="97"/>
        <v>0</v>
      </c>
      <c r="AG357" s="9"/>
      <c r="AH357" s="9">
        <f t="shared" si="98"/>
        <v>0</v>
      </c>
      <c r="AI357" s="9"/>
    </row>
    <row r="358" spans="1:35" ht="15">
      <c r="A358" s="8">
        <f t="shared" si="91"/>
        <v>0.9511999999999922</v>
      </c>
      <c r="B358" s="9">
        <f>'Masse et Centrage'!$G$44</f>
        <v>932</v>
      </c>
      <c r="D358" s="8">
        <f t="shared" si="92"/>
        <v>0.9511999999999922</v>
      </c>
      <c r="E358" s="9">
        <f t="shared" si="82"/>
        <v>995.1199999999869</v>
      </c>
      <c r="G358" s="8">
        <f t="shared" si="93"/>
        <v>0.9511999999999922</v>
      </c>
      <c r="H358" s="9">
        <v>-1000</v>
      </c>
      <c r="J358" s="8">
        <f t="shared" si="94"/>
        <v>0.9512</v>
      </c>
      <c r="K358" s="9">
        <f>IF(J358=N2,'Masse et Centrage'!$G$44,-1000)</f>
        <v>-1000</v>
      </c>
      <c r="L358" s="9">
        <f t="shared" si="88"/>
        <v>0</v>
      </c>
      <c r="S358" s="9">
        <f t="shared" si="95"/>
        <v>456</v>
      </c>
      <c r="T358" s="9">
        <f>IF(S358&lt;Q8,-1000,IF(S358&lt;=Q10,O10*S358+P10,IF(S358&lt;=Q11,O11*S358+P11,IF(S358&lt;=Q12,O12*S358+P12,8000))))</f>
        <v>8000</v>
      </c>
      <c r="U358" s="9">
        <f>IF(S358&lt;Q13,-1000,IF(S358&lt;=Q15,O15*S358+P15,IF(S358&lt;=Q16,O16*S358+P16,IF(S358&lt;=Q17,O17*S358+P17,8000))))</f>
        <v>3403.130317656003</v>
      </c>
      <c r="V358" s="9">
        <f>'Perfos Décollage'!F2</f>
        <v>500</v>
      </c>
      <c r="W358" s="9">
        <f t="shared" si="89"/>
        <v>0</v>
      </c>
      <c r="X358" s="9">
        <f t="shared" si="84"/>
        <v>-4000</v>
      </c>
      <c r="Y358" s="9">
        <f t="shared" si="90"/>
        <v>0</v>
      </c>
      <c r="Z358" s="9">
        <f t="shared" si="85"/>
        <v>-4000</v>
      </c>
      <c r="AB358" s="9">
        <f t="shared" si="96"/>
        <v>456</v>
      </c>
      <c r="AC358" s="9"/>
      <c r="AD358" s="9"/>
      <c r="AE358" s="9">
        <f>'Perfos Atterissage'!F2</f>
        <v>500</v>
      </c>
      <c r="AF358" s="9">
        <f t="shared" si="97"/>
        <v>0</v>
      </c>
      <c r="AG358" s="9"/>
      <c r="AH358" s="9">
        <f t="shared" si="98"/>
        <v>0</v>
      </c>
      <c r="AI358" s="9"/>
    </row>
    <row r="359" spans="1:35" ht="15">
      <c r="A359" s="8">
        <f t="shared" si="91"/>
        <v>0.9513999999999921</v>
      </c>
      <c r="B359" s="9">
        <f>'Masse et Centrage'!$G$44</f>
        <v>932</v>
      </c>
      <c r="D359" s="8">
        <f t="shared" si="92"/>
        <v>0.9513999999999921</v>
      </c>
      <c r="E359" s="9">
        <f aca="true" t="shared" si="100" ref="E359:E422">1662.5*D359-586.25</f>
        <v>995.4524999999869</v>
      </c>
      <c r="G359" s="8">
        <f t="shared" si="93"/>
        <v>0.9513999999999921</v>
      </c>
      <c r="H359" s="9">
        <v>-1000</v>
      </c>
      <c r="J359" s="8">
        <f t="shared" si="94"/>
        <v>0.9514</v>
      </c>
      <c r="K359" s="9">
        <f>IF(J359=N2,'Masse et Centrage'!$G$44,-1000)</f>
        <v>-1000</v>
      </c>
      <c r="L359" s="9">
        <f t="shared" si="88"/>
        <v>0</v>
      </c>
      <c r="S359" s="9">
        <f t="shared" si="95"/>
        <v>457</v>
      </c>
      <c r="T359" s="9">
        <f>IF(S359&lt;Q8,-1000,IF(S359&lt;=Q10,O10*S359+P10,IF(S359&lt;=Q11,O11*S359+P11,IF(S359&lt;=Q12,O12*S359+P12,8000))))</f>
        <v>8000</v>
      </c>
      <c r="U359" s="9">
        <f>IF(S359&lt;Q13,-1000,IF(S359&lt;=Q15,O15*S359+P15,IF(S359&lt;=Q16,O16*S359+P16,IF(S359&lt;=Q17,O17*S359+P17,8000))))</f>
        <v>3428.1495322120045</v>
      </c>
      <c r="V359" s="9">
        <f>'Perfos Décollage'!F2</f>
        <v>500</v>
      </c>
      <c r="W359" s="9">
        <f t="shared" si="89"/>
        <v>0</v>
      </c>
      <c r="X359" s="9">
        <f t="shared" si="84"/>
        <v>-4000</v>
      </c>
      <c r="Y359" s="9">
        <f t="shared" si="90"/>
        <v>0</v>
      </c>
      <c r="Z359" s="9">
        <f t="shared" si="85"/>
        <v>-4000</v>
      </c>
      <c r="AB359" s="9">
        <f t="shared" si="96"/>
        <v>457</v>
      </c>
      <c r="AC359" s="9"/>
      <c r="AD359" s="9"/>
      <c r="AE359" s="9">
        <f>'Perfos Atterissage'!F2</f>
        <v>500</v>
      </c>
      <c r="AF359" s="9">
        <f t="shared" si="97"/>
        <v>0</v>
      </c>
      <c r="AG359" s="9"/>
      <c r="AH359" s="9">
        <f t="shared" si="98"/>
        <v>0</v>
      </c>
      <c r="AI359" s="9"/>
    </row>
    <row r="360" spans="1:35" ht="15">
      <c r="A360" s="8">
        <f t="shared" si="91"/>
        <v>0.9515999999999921</v>
      </c>
      <c r="B360" s="9">
        <f>'Masse et Centrage'!$G$44</f>
        <v>932</v>
      </c>
      <c r="D360" s="8">
        <f t="shared" si="92"/>
        <v>0.9515999999999921</v>
      </c>
      <c r="E360" s="9">
        <f t="shared" si="100"/>
        <v>995.7849999999869</v>
      </c>
      <c r="G360" s="8">
        <f t="shared" si="93"/>
        <v>0.9515999999999921</v>
      </c>
      <c r="H360" s="9">
        <v>-1000</v>
      </c>
      <c r="J360" s="8">
        <f t="shared" si="94"/>
        <v>0.9516</v>
      </c>
      <c r="K360" s="9">
        <f>IF(J360=N2,'Masse et Centrage'!$G$44,-1000)</f>
        <v>-1000</v>
      </c>
      <c r="L360" s="9">
        <f t="shared" si="88"/>
        <v>0</v>
      </c>
      <c r="S360" s="9">
        <f t="shared" si="95"/>
        <v>458</v>
      </c>
      <c r="T360" s="9">
        <f>IF(S360&lt;Q8,-1000,IF(S360&lt;=Q10,O10*S360+P10,IF(S360&lt;=Q11,O11*S360+P11,IF(S360&lt;=Q12,O12*S360+P12,8000))))</f>
        <v>8000</v>
      </c>
      <c r="U360" s="9">
        <f>IF(S360&lt;Q13,-1000,IF(S360&lt;=Q15,O15*S360+P15,IF(S360&lt;=Q16,O16*S360+P16,IF(S360&lt;=Q17,O17*S360+P17,8000))))</f>
        <v>3453.168746768004</v>
      </c>
      <c r="V360" s="9">
        <f>'Perfos Décollage'!F2</f>
        <v>500</v>
      </c>
      <c r="W360" s="9">
        <f t="shared" si="89"/>
        <v>0</v>
      </c>
      <c r="X360" s="9">
        <f t="shared" si="84"/>
        <v>-4000</v>
      </c>
      <c r="Y360" s="9">
        <f t="shared" si="90"/>
        <v>0</v>
      </c>
      <c r="Z360" s="9">
        <f t="shared" si="85"/>
        <v>-4000</v>
      </c>
      <c r="AB360" s="9">
        <f t="shared" si="96"/>
        <v>458</v>
      </c>
      <c r="AC360" s="9"/>
      <c r="AD360" s="9"/>
      <c r="AE360" s="9">
        <f>'Perfos Atterissage'!F2</f>
        <v>500</v>
      </c>
      <c r="AF360" s="9">
        <f t="shared" si="97"/>
        <v>0</v>
      </c>
      <c r="AG360" s="9"/>
      <c r="AH360" s="9">
        <f t="shared" si="98"/>
        <v>0</v>
      </c>
      <c r="AI360" s="9"/>
    </row>
    <row r="361" spans="1:35" ht="15">
      <c r="A361" s="8">
        <f t="shared" si="91"/>
        <v>0.9517999999999921</v>
      </c>
      <c r="B361" s="9">
        <f>'Masse et Centrage'!$G$44</f>
        <v>932</v>
      </c>
      <c r="D361" s="8">
        <f t="shared" si="92"/>
        <v>0.9517999999999921</v>
      </c>
      <c r="E361" s="9">
        <f t="shared" si="100"/>
        <v>996.1174999999869</v>
      </c>
      <c r="G361" s="8">
        <f t="shared" si="93"/>
        <v>0.9517999999999921</v>
      </c>
      <c r="H361" s="9">
        <v>-1000</v>
      </c>
      <c r="J361" s="8">
        <f t="shared" si="94"/>
        <v>0.9518</v>
      </c>
      <c r="K361" s="9">
        <f>IF(J361=N2,'Masse et Centrage'!$G$44,-1000)</f>
        <v>-1000</v>
      </c>
      <c r="L361" s="9">
        <f t="shared" si="88"/>
        <v>0</v>
      </c>
      <c r="S361" s="9">
        <f t="shared" si="95"/>
        <v>459</v>
      </c>
      <c r="T361" s="9">
        <f>IF(S361&lt;Q8,-1000,IF(S361&lt;=Q10,O10*S361+P10,IF(S361&lt;=Q11,O11*S361+P11,IF(S361&lt;=Q12,O12*S361+P12,8000))))</f>
        <v>8000</v>
      </c>
      <c r="U361" s="9">
        <f>IF(S361&lt;Q13,-1000,IF(S361&lt;=Q15,O15*S361+P15,IF(S361&lt;=Q16,O16*S361+P16,IF(S361&lt;=Q17,O17*S361+P17,8000))))</f>
        <v>3478.1879613240035</v>
      </c>
      <c r="V361" s="9">
        <f>'Perfos Décollage'!F2</f>
        <v>500</v>
      </c>
      <c r="W361" s="9">
        <f t="shared" si="89"/>
        <v>0</v>
      </c>
      <c r="X361" s="9">
        <f t="shared" si="84"/>
        <v>-4000</v>
      </c>
      <c r="Y361" s="9">
        <f t="shared" si="90"/>
        <v>0</v>
      </c>
      <c r="Z361" s="9">
        <f t="shared" si="85"/>
        <v>-4000</v>
      </c>
      <c r="AB361" s="9">
        <f t="shared" si="96"/>
        <v>459</v>
      </c>
      <c r="AC361" s="9"/>
      <c r="AD361" s="9"/>
      <c r="AE361" s="9">
        <f>'Perfos Atterissage'!F2</f>
        <v>500</v>
      </c>
      <c r="AF361" s="9">
        <f t="shared" si="97"/>
        <v>0</v>
      </c>
      <c r="AG361" s="9"/>
      <c r="AH361" s="9">
        <f t="shared" si="98"/>
        <v>0</v>
      </c>
      <c r="AI361" s="9"/>
    </row>
    <row r="362" spans="1:35" ht="15">
      <c r="A362" s="8">
        <f t="shared" si="91"/>
        <v>0.9519999999999921</v>
      </c>
      <c r="B362" s="9">
        <f>'Masse et Centrage'!$G$44</f>
        <v>932</v>
      </c>
      <c r="D362" s="8">
        <f t="shared" si="92"/>
        <v>0.9519999999999921</v>
      </c>
      <c r="E362" s="9">
        <f t="shared" si="100"/>
        <v>996.4499999999869</v>
      </c>
      <c r="G362" s="8">
        <f t="shared" si="93"/>
        <v>0.9519999999999921</v>
      </c>
      <c r="H362" s="9">
        <v>-1000</v>
      </c>
      <c r="J362" s="8">
        <f t="shared" si="94"/>
        <v>0.952</v>
      </c>
      <c r="K362" s="9">
        <f>IF(J362=N2,'Masse et Centrage'!$G$44,-1000)</f>
        <v>-1000</v>
      </c>
      <c r="L362" s="9">
        <f t="shared" si="88"/>
        <v>0</v>
      </c>
      <c r="S362" s="9">
        <f t="shared" si="95"/>
        <v>460</v>
      </c>
      <c r="T362" s="9">
        <f>IF(S362&lt;Q8,-1000,IF(S362&lt;=Q10,O10*S362+P10,IF(S362&lt;=Q11,O11*S362+P11,IF(S362&lt;=Q12,O12*S362+P12,8000))))</f>
        <v>8000</v>
      </c>
      <c r="U362" s="9">
        <f>IF(S362&lt;Q13,-1000,IF(S362&lt;=Q15,O15*S362+P15,IF(S362&lt;=Q16,O16*S362+P16,IF(S362&lt;=Q17,O17*S362+P17,8000))))</f>
        <v>3503.207175880003</v>
      </c>
      <c r="V362" s="9">
        <f>'Perfos Décollage'!F2</f>
        <v>500</v>
      </c>
      <c r="W362" s="9">
        <f t="shared" si="89"/>
        <v>0</v>
      </c>
      <c r="X362" s="9">
        <f t="shared" si="84"/>
        <v>-4000</v>
      </c>
      <c r="Y362" s="9">
        <f t="shared" si="90"/>
        <v>0</v>
      </c>
      <c r="Z362" s="9">
        <f t="shared" si="85"/>
        <v>-4000</v>
      </c>
      <c r="AB362" s="9">
        <f t="shared" si="96"/>
        <v>460</v>
      </c>
      <c r="AC362" s="9"/>
      <c r="AD362" s="9"/>
      <c r="AE362" s="9">
        <f>'Perfos Atterissage'!F2</f>
        <v>500</v>
      </c>
      <c r="AF362" s="9">
        <f t="shared" si="97"/>
        <v>0</v>
      </c>
      <c r="AG362" s="9"/>
      <c r="AH362" s="9">
        <f t="shared" si="98"/>
        <v>0</v>
      </c>
      <c r="AI362" s="9"/>
    </row>
    <row r="363" spans="1:35" ht="15">
      <c r="A363" s="8">
        <f t="shared" si="91"/>
        <v>0.952199999999992</v>
      </c>
      <c r="B363" s="9">
        <f>'Masse et Centrage'!$G$44</f>
        <v>932</v>
      </c>
      <c r="D363" s="8">
        <f t="shared" si="92"/>
        <v>0.952199999999992</v>
      </c>
      <c r="E363" s="9">
        <f t="shared" si="100"/>
        <v>996.7824999999868</v>
      </c>
      <c r="G363" s="8">
        <f t="shared" si="93"/>
        <v>0.952199999999992</v>
      </c>
      <c r="H363" s="9">
        <v>-1000</v>
      </c>
      <c r="J363" s="8">
        <f t="shared" si="94"/>
        <v>0.9522</v>
      </c>
      <c r="K363" s="9">
        <f>IF(J363=N2,'Masse et Centrage'!$G$44,-1000)</f>
        <v>-1000</v>
      </c>
      <c r="L363" s="9">
        <f t="shared" si="88"/>
        <v>0</v>
      </c>
      <c r="S363" s="9">
        <f t="shared" si="95"/>
        <v>461</v>
      </c>
      <c r="T363" s="9">
        <f>IF(S363&lt;Q8,-1000,IF(S363&lt;=Q10,O10*S363+P10,IF(S363&lt;=Q11,O11*S363+P11,IF(S363&lt;=Q12,O12*S363+P12,8000))))</f>
        <v>8000</v>
      </c>
      <c r="U363" s="9">
        <f>IF(S363&lt;Q13,-1000,IF(S363&lt;=Q15,O15*S363+P15,IF(S363&lt;=Q16,O16*S363+P16,IF(S363&lt;=Q17,O17*S363+P17,8000))))</f>
        <v>3528.2263904360043</v>
      </c>
      <c r="V363" s="9">
        <f>'Perfos Décollage'!F2</f>
        <v>500</v>
      </c>
      <c r="W363" s="9">
        <f t="shared" si="89"/>
        <v>0</v>
      </c>
      <c r="X363" s="9">
        <f t="shared" si="84"/>
        <v>-4000</v>
      </c>
      <c r="Y363" s="9">
        <f t="shared" si="90"/>
        <v>0</v>
      </c>
      <c r="Z363" s="9">
        <f t="shared" si="85"/>
        <v>-4000</v>
      </c>
      <c r="AB363" s="9">
        <f t="shared" si="96"/>
        <v>461</v>
      </c>
      <c r="AC363" s="9"/>
      <c r="AD363" s="9"/>
      <c r="AE363" s="9">
        <f>'Perfos Atterissage'!F2</f>
        <v>500</v>
      </c>
      <c r="AF363" s="9">
        <f t="shared" si="97"/>
        <v>0</v>
      </c>
      <c r="AG363" s="9"/>
      <c r="AH363" s="9">
        <f t="shared" si="98"/>
        <v>0</v>
      </c>
      <c r="AI363" s="9"/>
    </row>
    <row r="364" spans="1:35" ht="15">
      <c r="A364" s="8">
        <f t="shared" si="91"/>
        <v>0.952399999999992</v>
      </c>
      <c r="B364" s="9">
        <f>'Masse et Centrage'!$G$44</f>
        <v>932</v>
      </c>
      <c r="D364" s="8">
        <f t="shared" si="92"/>
        <v>0.952399999999992</v>
      </c>
      <c r="E364" s="9">
        <f t="shared" si="100"/>
        <v>997.1149999999868</v>
      </c>
      <c r="G364" s="8">
        <f t="shared" si="93"/>
        <v>0.952399999999992</v>
      </c>
      <c r="H364" s="9">
        <v>-1000</v>
      </c>
      <c r="J364" s="8">
        <f t="shared" si="94"/>
        <v>0.9524</v>
      </c>
      <c r="K364" s="9">
        <f>IF(J364=N2,'Masse et Centrage'!$G$44,-1000)</f>
        <v>-1000</v>
      </c>
      <c r="L364" s="9">
        <f t="shared" si="88"/>
        <v>0</v>
      </c>
      <c r="S364" s="9">
        <f t="shared" si="95"/>
        <v>462</v>
      </c>
      <c r="T364" s="9">
        <f>IF(S364&lt;Q8,-1000,IF(S364&lt;=Q10,O10*S364+P10,IF(S364&lt;=Q11,O11*S364+P11,IF(S364&lt;=Q12,O12*S364+P12,8000))))</f>
        <v>8000</v>
      </c>
      <c r="U364" s="9">
        <f>IF(S364&lt;Q13,-1000,IF(S364&lt;=Q15,O15*S364+P15,IF(S364&lt;=Q16,O16*S364+P16,IF(S364&lt;=Q17,O17*S364+P17,8000))))</f>
        <v>3553.245604992004</v>
      </c>
      <c r="V364" s="9">
        <f>'Perfos Décollage'!F2</f>
        <v>500</v>
      </c>
      <c r="W364" s="9">
        <f t="shared" si="89"/>
        <v>0</v>
      </c>
      <c r="X364" s="9">
        <f t="shared" si="84"/>
        <v>-4000</v>
      </c>
      <c r="Y364" s="9">
        <f t="shared" si="90"/>
        <v>0</v>
      </c>
      <c r="Z364" s="9">
        <f t="shared" si="85"/>
        <v>-4000</v>
      </c>
      <c r="AB364" s="9">
        <f t="shared" si="96"/>
        <v>462</v>
      </c>
      <c r="AC364" s="9"/>
      <c r="AD364" s="9"/>
      <c r="AE364" s="9">
        <f>'Perfos Atterissage'!F2</f>
        <v>500</v>
      </c>
      <c r="AF364" s="9">
        <f t="shared" si="97"/>
        <v>0</v>
      </c>
      <c r="AG364" s="9"/>
      <c r="AH364" s="9">
        <f t="shared" si="98"/>
        <v>0</v>
      </c>
      <c r="AI364" s="9"/>
    </row>
    <row r="365" spans="1:35" ht="15">
      <c r="A365" s="8">
        <f t="shared" si="91"/>
        <v>0.952599999999992</v>
      </c>
      <c r="B365" s="9">
        <f>'Masse et Centrage'!$G$44</f>
        <v>932</v>
      </c>
      <c r="D365" s="8">
        <f t="shared" si="92"/>
        <v>0.952599999999992</v>
      </c>
      <c r="E365" s="9">
        <f t="shared" si="100"/>
        <v>997.4474999999868</v>
      </c>
      <c r="G365" s="8">
        <f t="shared" si="93"/>
        <v>0.952599999999992</v>
      </c>
      <c r="H365" s="9">
        <v>-1000</v>
      </c>
      <c r="J365" s="8">
        <f t="shared" si="94"/>
        <v>0.9526</v>
      </c>
      <c r="K365" s="9">
        <f>IF(J365=N2,'Masse et Centrage'!$G$44,-1000)</f>
        <v>-1000</v>
      </c>
      <c r="L365" s="9">
        <f t="shared" si="88"/>
        <v>0</v>
      </c>
      <c r="S365" s="9">
        <f t="shared" si="95"/>
        <v>463</v>
      </c>
      <c r="T365" s="9">
        <f>IF(S365&lt;Q8,-1000,IF(S365&lt;=Q10,O10*S365+P10,IF(S365&lt;=Q11,O11*S365+P11,IF(S365&lt;=Q12,O12*S365+P12,8000))))</f>
        <v>8000</v>
      </c>
      <c r="U365" s="9">
        <f>IF(S365&lt;Q13,-1000,IF(S365&lt;=Q15,O15*S365+P15,IF(S365&lt;=Q16,O16*S365+P16,IF(S365&lt;=Q17,O17*S365+P17,8000))))</f>
        <v>3578.2648195480033</v>
      </c>
      <c r="V365" s="9">
        <f>'Perfos Décollage'!F2</f>
        <v>500</v>
      </c>
      <c r="W365" s="9">
        <f t="shared" si="89"/>
        <v>0</v>
      </c>
      <c r="X365" s="9">
        <f t="shared" si="84"/>
        <v>-4000</v>
      </c>
      <c r="Y365" s="9">
        <f t="shared" si="90"/>
        <v>0</v>
      </c>
      <c r="Z365" s="9">
        <f t="shared" si="85"/>
        <v>-4000</v>
      </c>
      <c r="AB365" s="9">
        <f t="shared" si="96"/>
        <v>463</v>
      </c>
      <c r="AC365" s="9"/>
      <c r="AD365" s="9"/>
      <c r="AE365" s="9">
        <f>'Perfos Atterissage'!F2</f>
        <v>500</v>
      </c>
      <c r="AF365" s="9">
        <f t="shared" si="97"/>
        <v>0</v>
      </c>
      <c r="AG365" s="9"/>
      <c r="AH365" s="9">
        <f t="shared" si="98"/>
        <v>0</v>
      </c>
      <c r="AI365" s="9"/>
    </row>
    <row r="366" spans="1:35" ht="15">
      <c r="A366" s="8">
        <f t="shared" si="91"/>
        <v>0.952799999999992</v>
      </c>
      <c r="B366" s="9">
        <f>'Masse et Centrage'!$G$44</f>
        <v>932</v>
      </c>
      <c r="D366" s="8">
        <f t="shared" si="92"/>
        <v>0.952799999999992</v>
      </c>
      <c r="E366" s="9">
        <f t="shared" si="100"/>
        <v>997.7799999999868</v>
      </c>
      <c r="G366" s="8">
        <f t="shared" si="93"/>
        <v>0.952799999999992</v>
      </c>
      <c r="H366" s="9">
        <v>-1000</v>
      </c>
      <c r="J366" s="8">
        <f t="shared" si="94"/>
        <v>0.9528</v>
      </c>
      <c r="K366" s="9">
        <f>IF(J366=N2,'Masse et Centrage'!$G$44,-1000)</f>
        <v>-1000</v>
      </c>
      <c r="L366" s="9">
        <f t="shared" si="88"/>
        <v>0</v>
      </c>
      <c r="S366" s="9">
        <f t="shared" si="95"/>
        <v>464</v>
      </c>
      <c r="T366" s="9">
        <f>IF(S366&lt;Q8,-1000,IF(S366&lt;=Q10,O10*S366+P10,IF(S366&lt;=Q11,O11*S366+P11,IF(S366&lt;=Q12,O12*S366+P12,8000))))</f>
        <v>8000</v>
      </c>
      <c r="U366" s="9">
        <f>IF(S366&lt;Q13,-1000,IF(S366&lt;=Q15,O15*S366+P15,IF(S366&lt;=Q16,O16*S366+P16,IF(S366&lt;=Q17,O17*S366+P17,8000))))</f>
        <v>3603.284034104003</v>
      </c>
      <c r="V366" s="9">
        <f>'Perfos Décollage'!F2</f>
        <v>500</v>
      </c>
      <c r="W366" s="9">
        <f t="shared" si="89"/>
        <v>0</v>
      </c>
      <c r="X366" s="9">
        <f t="shared" si="84"/>
        <v>-4000</v>
      </c>
      <c r="Y366" s="9">
        <f t="shared" si="90"/>
        <v>0</v>
      </c>
      <c r="Z366" s="9">
        <f t="shared" si="85"/>
        <v>-4000</v>
      </c>
      <c r="AB366" s="9">
        <f t="shared" si="96"/>
        <v>464</v>
      </c>
      <c r="AC366" s="9"/>
      <c r="AD366" s="9"/>
      <c r="AE366" s="9">
        <f>'Perfos Atterissage'!F2</f>
        <v>500</v>
      </c>
      <c r="AF366" s="9">
        <f t="shared" si="97"/>
        <v>0</v>
      </c>
      <c r="AG366" s="9"/>
      <c r="AH366" s="9">
        <f t="shared" si="98"/>
        <v>0</v>
      </c>
      <c r="AI366" s="9"/>
    </row>
    <row r="367" spans="1:35" ht="15">
      <c r="A367" s="8">
        <f t="shared" si="91"/>
        <v>0.952999999999992</v>
      </c>
      <c r="B367" s="9">
        <f>'Masse et Centrage'!$G$44</f>
        <v>932</v>
      </c>
      <c r="D367" s="8">
        <f t="shared" si="92"/>
        <v>0.952999999999992</v>
      </c>
      <c r="E367" s="9">
        <f t="shared" si="100"/>
        <v>998.1124999999865</v>
      </c>
      <c r="G367" s="8">
        <f t="shared" si="93"/>
        <v>0.952999999999992</v>
      </c>
      <c r="H367" s="9">
        <v>-1000</v>
      </c>
      <c r="J367" s="8">
        <f t="shared" si="94"/>
        <v>0.953</v>
      </c>
      <c r="K367" s="9">
        <f>IF(J367=N2,'Masse et Centrage'!$G$44,-1000)</f>
        <v>-1000</v>
      </c>
      <c r="L367" s="9">
        <f t="shared" si="88"/>
        <v>0</v>
      </c>
      <c r="S367" s="9">
        <f t="shared" si="95"/>
        <v>465</v>
      </c>
      <c r="T367" s="9">
        <f>IF(S367&lt;Q8,-1000,IF(S367&lt;=Q10,O10*S367+P10,IF(S367&lt;=Q11,O11*S367+P11,IF(S367&lt;=Q12,O12*S367+P12,8000))))</f>
        <v>8000</v>
      </c>
      <c r="U367" s="9">
        <f>IF(S367&lt;Q13,-1000,IF(S367&lt;=Q15,O15*S367+P15,IF(S367&lt;=Q16,O16*S367+P16,IF(S367&lt;=Q17,O17*S367+P17,8000))))</f>
        <v>3628.303248660004</v>
      </c>
      <c r="V367" s="9">
        <f>'Perfos Décollage'!F2</f>
        <v>500</v>
      </c>
      <c r="W367" s="9">
        <f t="shared" si="89"/>
        <v>0</v>
      </c>
      <c r="X367" s="9">
        <f t="shared" si="84"/>
        <v>-4000</v>
      </c>
      <c r="Y367" s="9">
        <f t="shared" si="90"/>
        <v>0</v>
      </c>
      <c r="Z367" s="9">
        <f t="shared" si="85"/>
        <v>-4000</v>
      </c>
      <c r="AB367" s="9">
        <f t="shared" si="96"/>
        <v>465</v>
      </c>
      <c r="AC367" s="9"/>
      <c r="AD367" s="9"/>
      <c r="AE367" s="9">
        <f>'Perfos Atterissage'!F2</f>
        <v>500</v>
      </c>
      <c r="AF367" s="9">
        <f t="shared" si="97"/>
        <v>0</v>
      </c>
      <c r="AG367" s="9"/>
      <c r="AH367" s="9">
        <f t="shared" si="98"/>
        <v>0</v>
      </c>
      <c r="AI367" s="9"/>
    </row>
    <row r="368" spans="1:35" ht="15">
      <c r="A368" s="8">
        <f t="shared" si="91"/>
        <v>0.9531999999999919</v>
      </c>
      <c r="B368" s="9">
        <f>'Masse et Centrage'!$G$44</f>
        <v>932</v>
      </c>
      <c r="D368" s="8">
        <f t="shared" si="92"/>
        <v>0.9531999999999919</v>
      </c>
      <c r="E368" s="9">
        <f t="shared" si="100"/>
        <v>998.4449999999865</v>
      </c>
      <c r="G368" s="8">
        <f t="shared" si="93"/>
        <v>0.9531999999999919</v>
      </c>
      <c r="H368" s="9">
        <v>-1000</v>
      </c>
      <c r="J368" s="8">
        <f t="shared" si="94"/>
        <v>0.9532</v>
      </c>
      <c r="K368" s="9">
        <f>IF(J368=N2,'Masse et Centrage'!$G$44,-1000)</f>
        <v>-1000</v>
      </c>
      <c r="L368" s="9">
        <f t="shared" si="88"/>
        <v>0</v>
      </c>
      <c r="S368" s="9">
        <f t="shared" si="95"/>
        <v>466</v>
      </c>
      <c r="T368" s="9">
        <f>IF(S368&lt;Q8,-1000,IF(S368&lt;=Q10,O10*S368+P10,IF(S368&lt;=Q11,O11*S368+P11,IF(S368&lt;=Q12,O12*S368+P12,8000))))</f>
        <v>8000</v>
      </c>
      <c r="U368" s="9">
        <f>IF(S368&lt;Q13,-1000,IF(S368&lt;=Q15,O15*S368+P15,IF(S368&lt;=Q16,O16*S368+P16,IF(S368&lt;=Q17,O17*S368+P17,8000))))</f>
        <v>3653.3224632160036</v>
      </c>
      <c r="V368" s="9">
        <f>'Perfos Décollage'!F2</f>
        <v>500</v>
      </c>
      <c r="W368" s="9">
        <f t="shared" si="89"/>
        <v>0</v>
      </c>
      <c r="X368" s="9">
        <f t="shared" si="84"/>
        <v>-4000</v>
      </c>
      <c r="Y368" s="9">
        <f t="shared" si="90"/>
        <v>0</v>
      </c>
      <c r="Z368" s="9">
        <f t="shared" si="85"/>
        <v>-4000</v>
      </c>
      <c r="AB368" s="9">
        <f t="shared" si="96"/>
        <v>466</v>
      </c>
      <c r="AC368" s="9"/>
      <c r="AD368" s="9"/>
      <c r="AE368" s="9">
        <f>'Perfos Atterissage'!F2</f>
        <v>500</v>
      </c>
      <c r="AF368" s="9">
        <f t="shared" si="97"/>
        <v>0</v>
      </c>
      <c r="AG368" s="9"/>
      <c r="AH368" s="9">
        <f t="shared" si="98"/>
        <v>0</v>
      </c>
      <c r="AI368" s="9"/>
    </row>
    <row r="369" spans="1:35" ht="15">
      <c r="A369" s="8">
        <f t="shared" si="91"/>
        <v>0.9533999999999919</v>
      </c>
      <c r="B369" s="9">
        <f>'Masse et Centrage'!$G$44</f>
        <v>932</v>
      </c>
      <c r="D369" s="8">
        <f t="shared" si="92"/>
        <v>0.9533999999999919</v>
      </c>
      <c r="E369" s="9">
        <f t="shared" si="100"/>
        <v>998.7774999999865</v>
      </c>
      <c r="G369" s="8">
        <f t="shared" si="93"/>
        <v>0.9533999999999919</v>
      </c>
      <c r="H369" s="9">
        <v>-1000</v>
      </c>
      <c r="J369" s="8">
        <f t="shared" si="94"/>
        <v>0.9534</v>
      </c>
      <c r="K369" s="9">
        <f>IF(J369=N2,'Masse et Centrage'!$G$44,-1000)</f>
        <v>-1000</v>
      </c>
      <c r="L369" s="9">
        <f t="shared" si="88"/>
        <v>0</v>
      </c>
      <c r="S369" s="9">
        <f t="shared" si="95"/>
        <v>467</v>
      </c>
      <c r="T369" s="9">
        <f>IF(S369&lt;Q8,-1000,IF(S369&lt;=Q10,O10*S369+P10,IF(S369&lt;=Q11,O11*S369+P11,IF(S369&lt;=Q12,O12*S369+P12,8000))))</f>
        <v>8000</v>
      </c>
      <c r="U369" s="9">
        <f>IF(S369&lt;Q13,-1000,IF(S369&lt;=Q15,O15*S369+P15,IF(S369&lt;=Q16,O16*S369+P16,IF(S369&lt;=Q17,O17*S369+P17,8000))))</f>
        <v>3678.341677772003</v>
      </c>
      <c r="V369" s="9">
        <f>'Perfos Décollage'!F2</f>
        <v>500</v>
      </c>
      <c r="W369" s="9">
        <f t="shared" si="89"/>
        <v>0</v>
      </c>
      <c r="X369" s="9">
        <f t="shared" si="84"/>
        <v>-4000</v>
      </c>
      <c r="Y369" s="9">
        <f t="shared" si="90"/>
        <v>0</v>
      </c>
      <c r="Z369" s="9">
        <f t="shared" si="85"/>
        <v>-4000</v>
      </c>
      <c r="AB369" s="9">
        <f t="shared" si="96"/>
        <v>467</v>
      </c>
      <c r="AC369" s="9"/>
      <c r="AD369" s="9"/>
      <c r="AE369" s="9">
        <f>'Perfos Atterissage'!F2</f>
        <v>500</v>
      </c>
      <c r="AF369" s="9">
        <f t="shared" si="97"/>
        <v>0</v>
      </c>
      <c r="AG369" s="9"/>
      <c r="AH369" s="9">
        <f t="shared" si="98"/>
        <v>0</v>
      </c>
      <c r="AI369" s="9"/>
    </row>
    <row r="370" spans="1:35" ht="15">
      <c r="A370" s="8">
        <f t="shared" si="91"/>
        <v>0.9535999999999919</v>
      </c>
      <c r="B370" s="9">
        <f>'Masse et Centrage'!$G$44</f>
        <v>932</v>
      </c>
      <c r="D370" s="8">
        <f t="shared" si="92"/>
        <v>0.9535999999999919</v>
      </c>
      <c r="E370" s="9">
        <f t="shared" si="100"/>
        <v>999.1099999999865</v>
      </c>
      <c r="G370" s="8">
        <f t="shared" si="93"/>
        <v>0.9535999999999919</v>
      </c>
      <c r="H370" s="9">
        <v>-1000</v>
      </c>
      <c r="J370" s="8">
        <f t="shared" si="94"/>
        <v>0.9536</v>
      </c>
      <c r="K370" s="9">
        <f>IF(J370=N2,'Masse et Centrage'!$G$44,-1000)</f>
        <v>-1000</v>
      </c>
      <c r="L370" s="9">
        <f t="shared" si="88"/>
        <v>0</v>
      </c>
      <c r="S370" s="9">
        <f t="shared" si="95"/>
        <v>468</v>
      </c>
      <c r="T370" s="9">
        <f>IF(S370&lt;Q8,-1000,IF(S370&lt;=Q10,O10*S370+P10,IF(S370&lt;=Q11,O11*S370+P11,IF(S370&lt;=Q12,O12*S370+P12,8000))))</f>
        <v>8000</v>
      </c>
      <c r="U370" s="9">
        <f>IF(S370&lt;Q13,-1000,IF(S370&lt;=Q15,O15*S370+P15,IF(S370&lt;=Q16,O16*S370+P16,IF(S370&lt;=Q17,O17*S370+P17,8000))))</f>
        <v>3703.3608923280044</v>
      </c>
      <c r="V370" s="9">
        <f>'Perfos Décollage'!F2</f>
        <v>500</v>
      </c>
      <c r="W370" s="9">
        <f t="shared" si="89"/>
        <v>0</v>
      </c>
      <c r="X370" s="9">
        <f t="shared" si="84"/>
        <v>-4000</v>
      </c>
      <c r="Y370" s="9">
        <f t="shared" si="90"/>
        <v>0</v>
      </c>
      <c r="Z370" s="9">
        <f t="shared" si="85"/>
        <v>-4000</v>
      </c>
      <c r="AB370" s="9">
        <f t="shared" si="96"/>
        <v>468</v>
      </c>
      <c r="AC370" s="9"/>
      <c r="AD370" s="9"/>
      <c r="AE370" s="9">
        <f>'Perfos Atterissage'!F2</f>
        <v>500</v>
      </c>
      <c r="AF370" s="9">
        <f t="shared" si="97"/>
        <v>0</v>
      </c>
      <c r="AG370" s="9"/>
      <c r="AH370" s="9">
        <f t="shared" si="98"/>
        <v>0</v>
      </c>
      <c r="AI370" s="9"/>
    </row>
    <row r="371" spans="1:35" ht="15">
      <c r="A371" s="8">
        <f t="shared" si="91"/>
        <v>0.9537999999999919</v>
      </c>
      <c r="B371" s="9">
        <f>'Masse et Centrage'!$G$44</f>
        <v>932</v>
      </c>
      <c r="D371" s="8">
        <f t="shared" si="92"/>
        <v>0.9537999999999919</v>
      </c>
      <c r="E371" s="9">
        <f t="shared" si="100"/>
        <v>999.4424999999865</v>
      </c>
      <c r="G371" s="8">
        <f t="shared" si="93"/>
        <v>0.9537999999999919</v>
      </c>
      <c r="H371" s="9">
        <v>-1000</v>
      </c>
      <c r="J371" s="8">
        <f t="shared" si="94"/>
        <v>0.9538</v>
      </c>
      <c r="K371" s="9">
        <f>IF(J371=N2,'Masse et Centrage'!$G$44,-1000)</f>
        <v>-1000</v>
      </c>
      <c r="L371" s="9">
        <f t="shared" si="88"/>
        <v>0</v>
      </c>
      <c r="S371" s="9">
        <f t="shared" si="95"/>
        <v>469</v>
      </c>
      <c r="T371" s="9">
        <f>IF(S371&lt;Q8,-1000,IF(S371&lt;=Q10,O10*S371+P10,IF(S371&lt;=Q11,O11*S371+P11,IF(S371&lt;=Q12,O12*S371+P12,8000))))</f>
        <v>8000</v>
      </c>
      <c r="U371" s="9">
        <f>IF(S371&lt;Q13,-1000,IF(S371&lt;=Q15,O15*S371+P15,IF(S371&lt;=Q16,O16*S371+P16,IF(S371&lt;=Q17,O17*S371+P17,8000))))</f>
        <v>3728.380106884004</v>
      </c>
      <c r="V371" s="9">
        <f>'Perfos Décollage'!F2</f>
        <v>500</v>
      </c>
      <c r="W371" s="9">
        <f t="shared" si="89"/>
        <v>0</v>
      </c>
      <c r="X371" s="9">
        <f t="shared" si="84"/>
        <v>-4000</v>
      </c>
      <c r="Y371" s="9">
        <f t="shared" si="90"/>
        <v>0</v>
      </c>
      <c r="Z371" s="9">
        <f t="shared" si="85"/>
        <v>-4000</v>
      </c>
      <c r="AB371" s="9">
        <f t="shared" si="96"/>
        <v>469</v>
      </c>
      <c r="AC371" s="9"/>
      <c r="AD371" s="9"/>
      <c r="AE371" s="9">
        <f>'Perfos Atterissage'!F2</f>
        <v>500</v>
      </c>
      <c r="AF371" s="9">
        <f t="shared" si="97"/>
        <v>0</v>
      </c>
      <c r="AG371" s="9"/>
      <c r="AH371" s="9">
        <f t="shared" si="98"/>
        <v>0</v>
      </c>
      <c r="AI371" s="9"/>
    </row>
    <row r="372" spans="1:35" ht="15">
      <c r="A372" s="8">
        <f t="shared" si="91"/>
        <v>0.9539999999999919</v>
      </c>
      <c r="B372" s="9">
        <f>'Masse et Centrage'!$G$44</f>
        <v>932</v>
      </c>
      <c r="D372" s="8">
        <f t="shared" si="92"/>
        <v>0.9539999999999919</v>
      </c>
      <c r="E372" s="9">
        <f t="shared" si="100"/>
        <v>999.7749999999864</v>
      </c>
      <c r="G372" s="8">
        <f t="shared" si="93"/>
        <v>0.9539999999999919</v>
      </c>
      <c r="H372" s="9">
        <v>-1000</v>
      </c>
      <c r="J372" s="8">
        <f t="shared" si="94"/>
        <v>0.954</v>
      </c>
      <c r="K372" s="9">
        <f>IF(J372=N2,'Masse et Centrage'!$G$44,-1000)</f>
        <v>-1000</v>
      </c>
      <c r="L372" s="9">
        <f t="shared" si="88"/>
        <v>0</v>
      </c>
      <c r="S372" s="9">
        <f t="shared" si="95"/>
        <v>470</v>
      </c>
      <c r="T372" s="9">
        <f>IF(S372&lt;Q8,-1000,IF(S372&lt;=Q10,O10*S372+P10,IF(S372&lt;=Q11,O11*S372+P11,IF(S372&lt;=Q12,O12*S372+P12,8000))))</f>
        <v>8000</v>
      </c>
      <c r="U372" s="9">
        <f>IF(S372&lt;Q13,-1000,IF(S372&lt;=Q15,O15*S372+P15,IF(S372&lt;=Q16,O16*S372+P16,IF(S372&lt;=Q17,O17*S372+P17,8000))))</f>
        <v>3753.3993214400034</v>
      </c>
      <c r="V372" s="9">
        <f>'Perfos Décollage'!F2</f>
        <v>500</v>
      </c>
      <c r="W372" s="9">
        <f t="shared" si="89"/>
        <v>0</v>
      </c>
      <c r="X372" s="9">
        <f t="shared" si="84"/>
        <v>-4000</v>
      </c>
      <c r="Y372" s="9">
        <f t="shared" si="90"/>
        <v>0</v>
      </c>
      <c r="Z372" s="9">
        <f t="shared" si="85"/>
        <v>-4000</v>
      </c>
      <c r="AB372" s="9">
        <f t="shared" si="96"/>
        <v>470</v>
      </c>
      <c r="AC372" s="9"/>
      <c r="AD372" s="9"/>
      <c r="AE372" s="9">
        <f>'Perfos Atterissage'!F2</f>
        <v>500</v>
      </c>
      <c r="AF372" s="9">
        <f t="shared" si="97"/>
        <v>0</v>
      </c>
      <c r="AG372" s="9"/>
      <c r="AH372" s="9">
        <f t="shared" si="98"/>
        <v>0</v>
      </c>
      <c r="AI372" s="9"/>
    </row>
    <row r="373" spans="1:35" ht="15">
      <c r="A373" s="8">
        <f t="shared" si="91"/>
        <v>0.9541999999999918</v>
      </c>
      <c r="B373" s="9">
        <f>'Masse et Centrage'!$G$44</f>
        <v>932</v>
      </c>
      <c r="D373" s="8">
        <f t="shared" si="92"/>
        <v>0.9541999999999918</v>
      </c>
      <c r="E373" s="9">
        <f t="shared" si="100"/>
        <v>1000.1074999999864</v>
      </c>
      <c r="G373" s="8">
        <f t="shared" si="93"/>
        <v>0.9541999999999918</v>
      </c>
      <c r="H373" s="9">
        <v>-1000</v>
      </c>
      <c r="J373" s="8">
        <f t="shared" si="94"/>
        <v>0.9542</v>
      </c>
      <c r="K373" s="9">
        <f>IF(J373=N2,'Masse et Centrage'!$G$44,-1000)</f>
        <v>-1000</v>
      </c>
      <c r="L373" s="9">
        <f t="shared" si="88"/>
        <v>0</v>
      </c>
      <c r="S373" s="9">
        <f t="shared" si="95"/>
        <v>471</v>
      </c>
      <c r="T373" s="9">
        <f>IF(S373&lt;Q8,-1000,IF(S373&lt;=Q10,O10*S373+P10,IF(S373&lt;=Q11,O11*S373+P11,IF(S373&lt;=Q12,O12*S373+P12,8000))))</f>
        <v>8000</v>
      </c>
      <c r="U373" s="9">
        <f>IF(S373&lt;Q13,-1000,IF(S373&lt;=Q15,O15*S373+P15,IF(S373&lt;=Q16,O16*S373+P16,IF(S373&lt;=Q17,O17*S373+P17,8000))))</f>
        <v>3778.418535996003</v>
      </c>
      <c r="V373" s="9">
        <f>'Perfos Décollage'!F2</f>
        <v>500</v>
      </c>
      <c r="W373" s="9">
        <f t="shared" si="89"/>
        <v>0</v>
      </c>
      <c r="X373" s="9">
        <f t="shared" si="84"/>
        <v>-4000</v>
      </c>
      <c r="Y373" s="9">
        <f t="shared" si="90"/>
        <v>0</v>
      </c>
      <c r="Z373" s="9">
        <f t="shared" si="85"/>
        <v>-4000</v>
      </c>
      <c r="AB373" s="9">
        <f t="shared" si="96"/>
        <v>471</v>
      </c>
      <c r="AC373" s="9"/>
      <c r="AD373" s="9"/>
      <c r="AE373" s="9">
        <f>'Perfos Atterissage'!F2</f>
        <v>500</v>
      </c>
      <c r="AF373" s="9">
        <f t="shared" si="97"/>
        <v>0</v>
      </c>
      <c r="AG373" s="9"/>
      <c r="AH373" s="9">
        <f t="shared" si="98"/>
        <v>0</v>
      </c>
      <c r="AI373" s="9"/>
    </row>
    <row r="374" spans="1:35" ht="15">
      <c r="A374" s="8">
        <f t="shared" si="91"/>
        <v>0.9543999999999918</v>
      </c>
      <c r="B374" s="9">
        <f>'Masse et Centrage'!$G$44</f>
        <v>932</v>
      </c>
      <c r="D374" s="8">
        <f t="shared" si="92"/>
        <v>0.9543999999999918</v>
      </c>
      <c r="E374" s="9">
        <f t="shared" si="100"/>
        <v>1000.4399999999864</v>
      </c>
      <c r="G374" s="8">
        <f t="shared" si="93"/>
        <v>0.9543999999999918</v>
      </c>
      <c r="H374" s="9">
        <v>-1000</v>
      </c>
      <c r="J374" s="8">
        <f t="shared" si="94"/>
        <v>0.9544</v>
      </c>
      <c r="K374" s="9">
        <f>IF(J374=N2,'Masse et Centrage'!$G$44,-1000)</f>
        <v>-1000</v>
      </c>
      <c r="L374" s="9">
        <f t="shared" si="88"/>
        <v>0</v>
      </c>
      <c r="S374" s="9">
        <f t="shared" si="95"/>
        <v>472</v>
      </c>
      <c r="T374" s="9">
        <f>IF(S374&lt;Q8,-1000,IF(S374&lt;=Q10,O10*S374+P10,IF(S374&lt;=Q11,O11*S374+P11,IF(S374&lt;=Q12,O12*S374+P12,8000))))</f>
        <v>8000</v>
      </c>
      <c r="U374" s="9">
        <f>IF(S374&lt;Q13,-1000,IF(S374&lt;=Q15,O15*S374+P15,IF(S374&lt;=Q16,O16*S374+P16,IF(S374&lt;=Q17,O17*S374+P17,8000))))</f>
        <v>3803.437750552004</v>
      </c>
      <c r="V374" s="9">
        <f>'Perfos Décollage'!F2</f>
        <v>500</v>
      </c>
      <c r="W374" s="9">
        <f t="shared" si="89"/>
        <v>0</v>
      </c>
      <c r="X374" s="9">
        <f t="shared" si="84"/>
        <v>-4000</v>
      </c>
      <c r="Y374" s="9">
        <f t="shared" si="90"/>
        <v>0</v>
      </c>
      <c r="Z374" s="9">
        <f t="shared" si="85"/>
        <v>-4000</v>
      </c>
      <c r="AB374" s="9">
        <f t="shared" si="96"/>
        <v>472</v>
      </c>
      <c r="AC374" s="9"/>
      <c r="AD374" s="9"/>
      <c r="AE374" s="9">
        <f>'Perfos Atterissage'!F2</f>
        <v>500</v>
      </c>
      <c r="AF374" s="9">
        <f t="shared" si="97"/>
        <v>0</v>
      </c>
      <c r="AG374" s="9"/>
      <c r="AH374" s="9">
        <f t="shared" si="98"/>
        <v>0</v>
      </c>
      <c r="AI374" s="9"/>
    </row>
    <row r="375" spans="1:35" ht="15">
      <c r="A375" s="8">
        <f t="shared" si="91"/>
        <v>0.9545999999999918</v>
      </c>
      <c r="B375" s="9">
        <f>'Masse et Centrage'!$G$44</f>
        <v>932</v>
      </c>
      <c r="D375" s="8">
        <f t="shared" si="92"/>
        <v>0.9545999999999918</v>
      </c>
      <c r="E375" s="9">
        <f t="shared" si="100"/>
        <v>1000.7724999999864</v>
      </c>
      <c r="G375" s="8">
        <f t="shared" si="93"/>
        <v>0.9545999999999918</v>
      </c>
      <c r="H375" s="9">
        <v>-1000</v>
      </c>
      <c r="J375" s="8">
        <f t="shared" si="94"/>
        <v>0.9546</v>
      </c>
      <c r="K375" s="9">
        <f>IF(J375=N2,'Masse et Centrage'!$G$44,-1000)</f>
        <v>-1000</v>
      </c>
      <c r="L375" s="9">
        <f t="shared" si="88"/>
        <v>0</v>
      </c>
      <c r="S375" s="9">
        <f t="shared" si="95"/>
        <v>473</v>
      </c>
      <c r="T375" s="9">
        <f>IF(S375&lt;Q8,-1000,IF(S375&lt;=Q10,O10*S375+P10,IF(S375&lt;=Q11,O11*S375+P11,IF(S375&lt;=Q12,O12*S375+P12,8000))))</f>
        <v>8000</v>
      </c>
      <c r="U375" s="9">
        <f>IF(S375&lt;Q13,-1000,IF(S375&lt;=Q15,O15*S375+P15,IF(S375&lt;=Q16,O16*S375+P16,IF(S375&lt;=Q17,O17*S375+P17,8000))))</f>
        <v>3828.4569651080037</v>
      </c>
      <c r="V375" s="9">
        <f>'Perfos Décollage'!F2</f>
        <v>500</v>
      </c>
      <c r="W375" s="9">
        <f t="shared" si="89"/>
        <v>0</v>
      </c>
      <c r="X375" s="9">
        <f t="shared" si="84"/>
        <v>-4000</v>
      </c>
      <c r="Y375" s="9">
        <f t="shared" si="90"/>
        <v>0</v>
      </c>
      <c r="Z375" s="9">
        <f t="shared" si="85"/>
        <v>-4000</v>
      </c>
      <c r="AB375" s="9">
        <f t="shared" si="96"/>
        <v>473</v>
      </c>
      <c r="AC375" s="9"/>
      <c r="AD375" s="9"/>
      <c r="AE375" s="9">
        <f>'Perfos Atterissage'!F2</f>
        <v>500</v>
      </c>
      <c r="AF375" s="9">
        <f t="shared" si="97"/>
        <v>0</v>
      </c>
      <c r="AG375" s="9"/>
      <c r="AH375" s="9">
        <f t="shared" si="98"/>
        <v>0</v>
      </c>
      <c r="AI375" s="9"/>
    </row>
    <row r="376" spans="1:35" ht="15">
      <c r="A376" s="8">
        <f t="shared" si="91"/>
        <v>0.9547999999999918</v>
      </c>
      <c r="B376" s="9">
        <f>'Masse et Centrage'!$G$44</f>
        <v>932</v>
      </c>
      <c r="D376" s="8">
        <f t="shared" si="92"/>
        <v>0.9547999999999918</v>
      </c>
      <c r="E376" s="9">
        <f t="shared" si="100"/>
        <v>1001.1049999999864</v>
      </c>
      <c r="G376" s="8">
        <f t="shared" si="93"/>
        <v>0.9547999999999918</v>
      </c>
      <c r="H376" s="9">
        <v>-1000</v>
      </c>
      <c r="J376" s="8">
        <f t="shared" si="94"/>
        <v>0.9548</v>
      </c>
      <c r="K376" s="9">
        <f>IF(J376=N2,'Masse et Centrage'!$G$44,-1000)</f>
        <v>-1000</v>
      </c>
      <c r="L376" s="9">
        <f t="shared" si="88"/>
        <v>0</v>
      </c>
      <c r="S376" s="9">
        <f t="shared" si="95"/>
        <v>474</v>
      </c>
      <c r="T376" s="9">
        <f>IF(S376&lt;Q8,-1000,IF(S376&lt;=Q10,O10*S376+P10,IF(S376&lt;=Q11,O11*S376+P11,IF(S376&lt;=Q12,O12*S376+P12,8000))))</f>
        <v>8000</v>
      </c>
      <c r="U376" s="9">
        <f>IF(S376&lt;Q13,-1000,IF(S376&lt;=Q15,O15*S376+P15,IF(S376&lt;=Q16,O16*S376+P16,IF(S376&lt;=Q17,O17*S376+P17,8000))))</f>
        <v>3853.476179664003</v>
      </c>
      <c r="V376" s="9">
        <f>'Perfos Décollage'!F2</f>
        <v>500</v>
      </c>
      <c r="W376" s="9">
        <f t="shared" si="89"/>
        <v>0</v>
      </c>
      <c r="X376" s="9">
        <f t="shared" si="84"/>
        <v>-4000</v>
      </c>
      <c r="Y376" s="9">
        <f t="shared" si="90"/>
        <v>0</v>
      </c>
      <c r="Z376" s="9">
        <f t="shared" si="85"/>
        <v>-4000</v>
      </c>
      <c r="AB376" s="9">
        <f t="shared" si="96"/>
        <v>474</v>
      </c>
      <c r="AC376" s="9"/>
      <c r="AD376" s="9"/>
      <c r="AE376" s="9">
        <f>'Perfos Atterissage'!F2</f>
        <v>500</v>
      </c>
      <c r="AF376" s="9">
        <f t="shared" si="97"/>
        <v>0</v>
      </c>
      <c r="AG376" s="9"/>
      <c r="AH376" s="9">
        <f t="shared" si="98"/>
        <v>0</v>
      </c>
      <c r="AI376" s="9"/>
    </row>
    <row r="377" spans="1:35" ht="15">
      <c r="A377" s="8">
        <f t="shared" si="91"/>
        <v>0.9549999999999917</v>
      </c>
      <c r="B377" s="9">
        <f>'Masse et Centrage'!$G$44</f>
        <v>932</v>
      </c>
      <c r="D377" s="8">
        <f t="shared" si="92"/>
        <v>0.9549999999999917</v>
      </c>
      <c r="E377" s="9">
        <f t="shared" si="100"/>
        <v>1001.4374999999864</v>
      </c>
      <c r="G377" s="8">
        <f t="shared" si="93"/>
        <v>0.9549999999999917</v>
      </c>
      <c r="H377" s="9">
        <v>-1000</v>
      </c>
      <c r="J377" s="8">
        <f t="shared" si="94"/>
        <v>0.955</v>
      </c>
      <c r="K377" s="9">
        <f>IF(J377=N2,'Masse et Centrage'!$G$44,-1000)</f>
        <v>-1000</v>
      </c>
      <c r="L377" s="9">
        <f t="shared" si="88"/>
        <v>0</v>
      </c>
      <c r="S377" s="9">
        <f t="shared" si="95"/>
        <v>475</v>
      </c>
      <c r="T377" s="9">
        <f>IF(S377&lt;Q8,-1000,IF(S377&lt;=Q10,O10*S377+P10,IF(S377&lt;=Q11,O11*S377+P11,IF(S377&lt;=Q12,O12*S377+P12,8000))))</f>
        <v>8000</v>
      </c>
      <c r="U377" s="9">
        <f>IF(S377&lt;Q13,-1000,IF(S377&lt;=Q15,O15*S377+P15,IF(S377&lt;=Q16,O16*S377+P16,IF(S377&lt;=Q17,O17*S377+P17,8000))))</f>
        <v>3878.4953942200045</v>
      </c>
      <c r="V377" s="9">
        <f>'Perfos Décollage'!F2</f>
        <v>500</v>
      </c>
      <c r="W377" s="9">
        <f t="shared" si="89"/>
        <v>0</v>
      </c>
      <c r="X377" s="9">
        <f t="shared" si="84"/>
        <v>-4000</v>
      </c>
      <c r="Y377" s="9">
        <f t="shared" si="90"/>
        <v>0</v>
      </c>
      <c r="Z377" s="9">
        <f t="shared" si="85"/>
        <v>-4000</v>
      </c>
      <c r="AB377" s="9">
        <f t="shared" si="96"/>
        <v>475</v>
      </c>
      <c r="AC377" s="9"/>
      <c r="AD377" s="9"/>
      <c r="AE377" s="9">
        <f>'Perfos Atterissage'!F2</f>
        <v>500</v>
      </c>
      <c r="AF377" s="9">
        <f t="shared" si="97"/>
        <v>0</v>
      </c>
      <c r="AG377" s="9"/>
      <c r="AH377" s="9">
        <f t="shared" si="98"/>
        <v>0</v>
      </c>
      <c r="AI377" s="9"/>
    </row>
    <row r="378" spans="1:35" ht="15">
      <c r="A378" s="8">
        <f t="shared" si="91"/>
        <v>0.9551999999999917</v>
      </c>
      <c r="B378" s="9">
        <f>'Masse et Centrage'!$G$44</f>
        <v>932</v>
      </c>
      <c r="D378" s="8">
        <f t="shared" si="92"/>
        <v>0.9551999999999917</v>
      </c>
      <c r="E378" s="9">
        <f t="shared" si="100"/>
        <v>1001.7699999999863</v>
      </c>
      <c r="G378" s="8">
        <f t="shared" si="93"/>
        <v>0.9551999999999917</v>
      </c>
      <c r="H378" s="9">
        <v>-1000</v>
      </c>
      <c r="J378" s="8">
        <f t="shared" si="94"/>
        <v>0.9552</v>
      </c>
      <c r="K378" s="9">
        <f>IF(J378=N2,'Masse et Centrage'!$G$44,-1000)</f>
        <v>-1000</v>
      </c>
      <c r="L378" s="9">
        <f t="shared" si="88"/>
        <v>0</v>
      </c>
      <c r="S378" s="9">
        <f t="shared" si="95"/>
        <v>476</v>
      </c>
      <c r="T378" s="9">
        <f>IF(S378&lt;Q8,-1000,IF(S378&lt;=Q10,O10*S378+P10,IF(S378&lt;=Q11,O11*S378+P11,IF(S378&lt;=Q12,O12*S378+P12,8000))))</f>
        <v>8000</v>
      </c>
      <c r="U378" s="9">
        <f>IF(S378&lt;Q13,-1000,IF(S378&lt;=Q15,O15*S378+P15,IF(S378&lt;=Q16,O16*S378+P16,IF(S378&lt;=Q17,O17*S378+P17,8000))))</f>
        <v>3903.514608776004</v>
      </c>
      <c r="V378" s="9">
        <f>'Perfos Décollage'!F2</f>
        <v>500</v>
      </c>
      <c r="W378" s="9">
        <f t="shared" si="89"/>
        <v>0</v>
      </c>
      <c r="X378" s="9">
        <f t="shared" si="84"/>
        <v>-4000</v>
      </c>
      <c r="Y378" s="9">
        <f t="shared" si="90"/>
        <v>0</v>
      </c>
      <c r="Z378" s="9">
        <f t="shared" si="85"/>
        <v>-4000</v>
      </c>
      <c r="AB378" s="9">
        <f t="shared" si="96"/>
        <v>476</v>
      </c>
      <c r="AC378" s="9"/>
      <c r="AD378" s="9"/>
      <c r="AE378" s="9">
        <f>'Perfos Atterissage'!F2</f>
        <v>500</v>
      </c>
      <c r="AF378" s="9">
        <f t="shared" si="97"/>
        <v>0</v>
      </c>
      <c r="AG378" s="9"/>
      <c r="AH378" s="9">
        <f t="shared" si="98"/>
        <v>0</v>
      </c>
      <c r="AI378" s="9"/>
    </row>
    <row r="379" spans="1:35" ht="15">
      <c r="A379" s="8">
        <f t="shared" si="91"/>
        <v>0.9553999999999917</v>
      </c>
      <c r="B379" s="9">
        <f>'Masse et Centrage'!$G$44</f>
        <v>932</v>
      </c>
      <c r="D379" s="8">
        <f t="shared" si="92"/>
        <v>0.9553999999999917</v>
      </c>
      <c r="E379" s="9">
        <f t="shared" si="100"/>
        <v>1002.1024999999861</v>
      </c>
      <c r="G379" s="8">
        <f t="shared" si="93"/>
        <v>0.9553999999999917</v>
      </c>
      <c r="H379" s="9">
        <v>-1000</v>
      </c>
      <c r="J379" s="8">
        <f t="shared" si="94"/>
        <v>0.9554</v>
      </c>
      <c r="K379" s="9">
        <f>IF(J379=N2,'Masse et Centrage'!$G$44,-1000)</f>
        <v>-1000</v>
      </c>
      <c r="L379" s="9">
        <f t="shared" si="88"/>
        <v>0</v>
      </c>
      <c r="S379" s="9">
        <f t="shared" si="95"/>
        <v>477</v>
      </c>
      <c r="T379" s="9">
        <f>IF(S379&lt;Q8,-1000,IF(S379&lt;=Q10,O10*S379+P10,IF(S379&lt;=Q11,O11*S379+P11,IF(S379&lt;=Q12,O12*S379+P12,8000))))</f>
        <v>8000</v>
      </c>
      <c r="U379" s="9">
        <f>IF(S379&lt;Q13,-1000,IF(S379&lt;=Q15,O15*S379+P15,IF(S379&lt;=Q16,O16*S379+P16,IF(S379&lt;=Q17,O17*S379+P17,8000))))</f>
        <v>3928.5338233320035</v>
      </c>
      <c r="V379" s="9">
        <f>'Perfos Décollage'!F2</f>
        <v>500</v>
      </c>
      <c r="W379" s="9">
        <f t="shared" si="89"/>
        <v>0</v>
      </c>
      <c r="X379" s="9">
        <f t="shared" si="84"/>
        <v>-4000</v>
      </c>
      <c r="Y379" s="9">
        <f t="shared" si="90"/>
        <v>0</v>
      </c>
      <c r="Z379" s="9">
        <f t="shared" si="85"/>
        <v>-4000</v>
      </c>
      <c r="AB379" s="9">
        <f t="shared" si="96"/>
        <v>477</v>
      </c>
      <c r="AC379" s="9"/>
      <c r="AD379" s="9"/>
      <c r="AE379" s="9">
        <f>'Perfos Atterissage'!F2</f>
        <v>500</v>
      </c>
      <c r="AF379" s="9">
        <f t="shared" si="97"/>
        <v>0</v>
      </c>
      <c r="AG379" s="9"/>
      <c r="AH379" s="9">
        <f t="shared" si="98"/>
        <v>0</v>
      </c>
      <c r="AI379" s="9"/>
    </row>
    <row r="380" spans="1:35" ht="15">
      <c r="A380" s="8">
        <f t="shared" si="91"/>
        <v>0.9555999999999917</v>
      </c>
      <c r="B380" s="9">
        <f>'Masse et Centrage'!$G$44</f>
        <v>932</v>
      </c>
      <c r="D380" s="8">
        <f t="shared" si="92"/>
        <v>0.9555999999999917</v>
      </c>
      <c r="E380" s="9">
        <f t="shared" si="100"/>
        <v>1002.4349999999861</v>
      </c>
      <c r="G380" s="8">
        <f t="shared" si="93"/>
        <v>0.9555999999999917</v>
      </c>
      <c r="H380" s="9">
        <v>-1000</v>
      </c>
      <c r="J380" s="8">
        <f t="shared" si="94"/>
        <v>0.9556</v>
      </c>
      <c r="K380" s="9">
        <f>IF(J380=N2,'Masse et Centrage'!$G$44,-1000)</f>
        <v>-1000</v>
      </c>
      <c r="L380" s="9">
        <f t="shared" si="88"/>
        <v>0</v>
      </c>
      <c r="S380" s="9">
        <f t="shared" si="95"/>
        <v>478</v>
      </c>
      <c r="T380" s="9">
        <f>IF(S380&lt;Q8,-1000,IF(S380&lt;=Q10,O10*S380+P10,IF(S380&lt;=Q11,O11*S380+P11,IF(S380&lt;=Q12,O12*S380+P12,8000))))</f>
        <v>8000</v>
      </c>
      <c r="U380" s="9">
        <f>IF(S380&lt;Q13,-1000,IF(S380&lt;=Q15,O15*S380+P15,IF(S380&lt;=Q16,O16*S380+P16,IF(S380&lt;=Q17,O17*S380+P17,8000))))</f>
        <v>3953.553037888003</v>
      </c>
      <c r="V380" s="9">
        <f>'Perfos Décollage'!F2</f>
        <v>500</v>
      </c>
      <c r="W380" s="9">
        <f t="shared" si="89"/>
        <v>0</v>
      </c>
      <c r="X380" s="9">
        <f t="shared" si="84"/>
        <v>-4000</v>
      </c>
      <c r="Y380" s="9">
        <f t="shared" si="90"/>
        <v>0</v>
      </c>
      <c r="Z380" s="9">
        <f t="shared" si="85"/>
        <v>-4000</v>
      </c>
      <c r="AB380" s="9">
        <f t="shared" si="96"/>
        <v>478</v>
      </c>
      <c r="AC380" s="9"/>
      <c r="AD380" s="9"/>
      <c r="AE380" s="9">
        <f>'Perfos Atterissage'!F2</f>
        <v>500</v>
      </c>
      <c r="AF380" s="9">
        <f t="shared" si="97"/>
        <v>0</v>
      </c>
      <c r="AG380" s="9"/>
      <c r="AH380" s="9">
        <f t="shared" si="98"/>
        <v>0</v>
      </c>
      <c r="AI380" s="9"/>
    </row>
    <row r="381" spans="1:35" ht="15">
      <c r="A381" s="8">
        <f t="shared" si="91"/>
        <v>0.9557999999999917</v>
      </c>
      <c r="B381" s="9">
        <f>'Masse et Centrage'!$G$44</f>
        <v>932</v>
      </c>
      <c r="D381" s="8">
        <f t="shared" si="92"/>
        <v>0.9557999999999917</v>
      </c>
      <c r="E381" s="9">
        <f t="shared" si="100"/>
        <v>1002.7674999999861</v>
      </c>
      <c r="G381" s="8">
        <f t="shared" si="93"/>
        <v>0.9557999999999917</v>
      </c>
      <c r="H381" s="9">
        <v>-1000</v>
      </c>
      <c r="J381" s="8">
        <f t="shared" si="94"/>
        <v>0.9558</v>
      </c>
      <c r="K381" s="9">
        <f>IF(J381=N2,'Masse et Centrage'!$G$44,-1000)</f>
        <v>-1000</v>
      </c>
      <c r="L381" s="9">
        <f t="shared" si="88"/>
        <v>0</v>
      </c>
      <c r="S381" s="9">
        <f t="shared" si="95"/>
        <v>479</v>
      </c>
      <c r="T381" s="9">
        <f>IF(S381&lt;Q8,-1000,IF(S381&lt;=Q10,O10*S381+P10,IF(S381&lt;=Q11,O11*S381+P11,IF(S381&lt;=Q12,O12*S381+P12,8000))))</f>
        <v>8000</v>
      </c>
      <c r="U381" s="9">
        <f>IF(S381&lt;Q13,-1000,IF(S381&lt;=Q15,O15*S381+P15,IF(S381&lt;=Q16,O16*S381+P16,IF(S381&lt;=Q17,O17*S381+P17,8000))))</f>
        <v>3978.5722524440043</v>
      </c>
      <c r="V381" s="9">
        <f>'Perfos Décollage'!F2</f>
        <v>500</v>
      </c>
      <c r="W381" s="9">
        <f t="shared" si="89"/>
        <v>0</v>
      </c>
      <c r="X381" s="9">
        <f t="shared" si="84"/>
        <v>-4000</v>
      </c>
      <c r="Y381" s="9">
        <f t="shared" si="90"/>
        <v>0</v>
      </c>
      <c r="Z381" s="9">
        <f t="shared" si="85"/>
        <v>-4000</v>
      </c>
      <c r="AB381" s="9">
        <f t="shared" si="96"/>
        <v>479</v>
      </c>
      <c r="AC381" s="9"/>
      <c r="AD381" s="9"/>
      <c r="AE381" s="9">
        <f>'Perfos Atterissage'!F2</f>
        <v>500</v>
      </c>
      <c r="AF381" s="9">
        <f t="shared" si="97"/>
        <v>0</v>
      </c>
      <c r="AG381" s="9"/>
      <c r="AH381" s="9">
        <f t="shared" si="98"/>
        <v>0</v>
      </c>
      <c r="AI381" s="9"/>
    </row>
    <row r="382" spans="1:35" ht="15">
      <c r="A382" s="8">
        <f t="shared" si="91"/>
        <v>0.9559999999999916</v>
      </c>
      <c r="B382" s="9">
        <f>'Masse et Centrage'!$G$44</f>
        <v>932</v>
      </c>
      <c r="D382" s="8">
        <f t="shared" si="92"/>
        <v>0.9559999999999916</v>
      </c>
      <c r="E382" s="9">
        <f t="shared" si="100"/>
        <v>1003.099999999986</v>
      </c>
      <c r="G382" s="8">
        <f t="shared" si="93"/>
        <v>0.9559999999999916</v>
      </c>
      <c r="H382" s="9">
        <v>-1000</v>
      </c>
      <c r="J382" s="8">
        <f t="shared" si="94"/>
        <v>0.956</v>
      </c>
      <c r="K382" s="9">
        <f>IF(J382=N2,'Masse et Centrage'!$G$44,-1000)</f>
        <v>-1000</v>
      </c>
      <c r="L382" s="9">
        <f t="shared" si="88"/>
        <v>0</v>
      </c>
      <c r="S382" s="9">
        <f t="shared" si="95"/>
        <v>480</v>
      </c>
      <c r="T382" s="9">
        <f>IF(S382&lt;Q8,-1000,IF(S382&lt;=Q10,O10*S382+P10,IF(S382&lt;=Q11,O11*S382+P11,IF(S382&lt;=Q12,O12*S382+P12,8000))))</f>
        <v>8000</v>
      </c>
      <c r="U382" s="9">
        <f>IF(S382&lt;Q13,-1000,IF(S382&lt;=Q15,O15*S382+P15,IF(S382&lt;=Q16,O16*S382+P16,IF(S382&lt;=Q17,O17*S382+P17,8000))))</f>
        <v>4003.591467000004</v>
      </c>
      <c r="V382" s="9">
        <f>'Perfos Décollage'!F2</f>
        <v>500</v>
      </c>
      <c r="W382" s="9">
        <f t="shared" si="89"/>
        <v>0</v>
      </c>
      <c r="X382" s="9">
        <f t="shared" si="84"/>
        <v>-4000</v>
      </c>
      <c r="Y382" s="9">
        <f t="shared" si="90"/>
        <v>0</v>
      </c>
      <c r="Z382" s="9">
        <f t="shared" si="85"/>
        <v>-4000</v>
      </c>
      <c r="AB382" s="9">
        <f t="shared" si="96"/>
        <v>480</v>
      </c>
      <c r="AC382" s="9"/>
      <c r="AD382" s="9"/>
      <c r="AE382" s="9">
        <f>'Perfos Atterissage'!F2</f>
        <v>500</v>
      </c>
      <c r="AF382" s="9">
        <f t="shared" si="97"/>
        <v>0</v>
      </c>
      <c r="AG382" s="9"/>
      <c r="AH382" s="9">
        <f t="shared" si="98"/>
        <v>0</v>
      </c>
      <c r="AI382" s="9"/>
    </row>
    <row r="383" spans="1:35" ht="15">
      <c r="A383" s="8">
        <f t="shared" si="91"/>
        <v>0.9561999999999916</v>
      </c>
      <c r="B383" s="9">
        <f>'Masse et Centrage'!$G$44</f>
        <v>932</v>
      </c>
      <c r="D383" s="8">
        <f t="shared" si="92"/>
        <v>0.9561999999999916</v>
      </c>
      <c r="E383" s="9">
        <f t="shared" si="100"/>
        <v>1003.432499999986</v>
      </c>
      <c r="G383" s="8">
        <f t="shared" si="93"/>
        <v>0.9561999999999916</v>
      </c>
      <c r="H383" s="9">
        <v>-1000</v>
      </c>
      <c r="J383" s="8">
        <f t="shared" si="94"/>
        <v>0.9562</v>
      </c>
      <c r="K383" s="9">
        <f>IF(J383=N2,'Masse et Centrage'!$G$44,-1000)</f>
        <v>-1000</v>
      </c>
      <c r="L383" s="9">
        <f t="shared" si="88"/>
        <v>0</v>
      </c>
      <c r="S383" s="9">
        <f t="shared" si="95"/>
        <v>481</v>
      </c>
      <c r="T383" s="9">
        <f>IF(S383&lt;Q8,-1000,IF(S383&lt;=Q10,O10*S383+P10,IF(S383&lt;=Q11,O11*S383+P11,IF(S383&lt;=Q12,O12*S383+P12,8000))))</f>
        <v>8000</v>
      </c>
      <c r="U383" s="9">
        <f>IF(S383&lt;Q13,-1000,IF(S383&lt;=Q15,O15*S383+P15,IF(S383&lt;=Q16,O16*S383+P16,IF(S383&lt;=Q17,O17*S383+P17,8000))))</f>
        <v>4028.6106815560033</v>
      </c>
      <c r="V383" s="9">
        <f>'Perfos Décollage'!F2</f>
        <v>500</v>
      </c>
      <c r="W383" s="9">
        <f t="shared" si="89"/>
        <v>0</v>
      </c>
      <c r="X383" s="9">
        <f t="shared" si="84"/>
        <v>-4000</v>
      </c>
      <c r="Y383" s="9">
        <f t="shared" si="90"/>
        <v>0</v>
      </c>
      <c r="Z383" s="9">
        <f t="shared" si="85"/>
        <v>-4000</v>
      </c>
      <c r="AB383" s="9">
        <f t="shared" si="96"/>
        <v>481</v>
      </c>
      <c r="AC383" s="9"/>
      <c r="AD383" s="9"/>
      <c r="AE383" s="9">
        <f>'Perfos Atterissage'!F2</f>
        <v>500</v>
      </c>
      <c r="AF383" s="9">
        <f t="shared" si="97"/>
        <v>0</v>
      </c>
      <c r="AG383" s="9"/>
      <c r="AH383" s="9">
        <f t="shared" si="98"/>
        <v>0</v>
      </c>
      <c r="AI383" s="9"/>
    </row>
    <row r="384" spans="1:35" ht="15">
      <c r="A384" s="8">
        <f t="shared" si="91"/>
        <v>0.9563999999999916</v>
      </c>
      <c r="B384" s="9">
        <f>'Masse et Centrage'!$G$44</f>
        <v>932</v>
      </c>
      <c r="D384" s="8">
        <f t="shared" si="92"/>
        <v>0.9563999999999916</v>
      </c>
      <c r="E384" s="9">
        <f t="shared" si="100"/>
        <v>1003.764999999986</v>
      </c>
      <c r="G384" s="8">
        <f t="shared" si="93"/>
        <v>0.9563999999999916</v>
      </c>
      <c r="H384" s="9">
        <v>-1000</v>
      </c>
      <c r="J384" s="8">
        <f t="shared" si="94"/>
        <v>0.9564</v>
      </c>
      <c r="K384" s="9">
        <f>IF(J384=N2,'Masse et Centrage'!$G$44,-1000)</f>
        <v>-1000</v>
      </c>
      <c r="L384" s="9">
        <f t="shared" si="88"/>
        <v>0</v>
      </c>
      <c r="S384" s="9">
        <f t="shared" si="95"/>
        <v>482</v>
      </c>
      <c r="T384" s="9">
        <f>IF(S384&lt;Q8,-1000,IF(S384&lt;=Q10,O10*S384+P10,IF(S384&lt;=Q11,O11*S384+P11,IF(S384&lt;=Q12,O12*S384+P12,8000))))</f>
        <v>8000</v>
      </c>
      <c r="U384" s="9">
        <f>IF(S384&lt;Q13,-1000,IF(S384&lt;=Q15,O15*S384+P15,IF(S384&lt;=Q16,O16*S384+P16,IF(S384&lt;=Q17,O17*S384+P17,8000))))</f>
        <v>4053.6298961120046</v>
      </c>
      <c r="V384" s="9">
        <f>'Perfos Décollage'!F2</f>
        <v>500</v>
      </c>
      <c r="W384" s="9">
        <f t="shared" si="89"/>
        <v>0</v>
      </c>
      <c r="X384" s="9">
        <f t="shared" si="84"/>
        <v>-4000</v>
      </c>
      <c r="Y384" s="9">
        <f t="shared" si="90"/>
        <v>0</v>
      </c>
      <c r="Z384" s="9">
        <f t="shared" si="85"/>
        <v>-4000</v>
      </c>
      <c r="AB384" s="9">
        <f t="shared" si="96"/>
        <v>482</v>
      </c>
      <c r="AC384" s="9"/>
      <c r="AD384" s="9"/>
      <c r="AE384" s="9">
        <f>'Perfos Atterissage'!F2</f>
        <v>500</v>
      </c>
      <c r="AF384" s="9">
        <f t="shared" si="97"/>
        <v>0</v>
      </c>
      <c r="AG384" s="9"/>
      <c r="AH384" s="9">
        <f t="shared" si="98"/>
        <v>0</v>
      </c>
      <c r="AI384" s="9"/>
    </row>
    <row r="385" spans="1:35" ht="15">
      <c r="A385" s="8">
        <f t="shared" si="91"/>
        <v>0.9565999999999916</v>
      </c>
      <c r="B385" s="9">
        <f>'Masse et Centrage'!$G$44</f>
        <v>932</v>
      </c>
      <c r="D385" s="8">
        <f t="shared" si="92"/>
        <v>0.9565999999999916</v>
      </c>
      <c r="E385" s="9">
        <f t="shared" si="100"/>
        <v>1004.097499999986</v>
      </c>
      <c r="G385" s="8">
        <f t="shared" si="93"/>
        <v>0.9565999999999916</v>
      </c>
      <c r="H385" s="9">
        <v>-1000</v>
      </c>
      <c r="J385" s="8">
        <f t="shared" si="94"/>
        <v>0.9566</v>
      </c>
      <c r="K385" s="9">
        <f>IF(J385=N2,'Masse et Centrage'!$G$44,-1000)</f>
        <v>-1000</v>
      </c>
      <c r="L385" s="9">
        <f t="shared" si="88"/>
        <v>0</v>
      </c>
      <c r="S385" s="9">
        <f t="shared" si="95"/>
        <v>483</v>
      </c>
      <c r="T385" s="9">
        <f>IF(S385&lt;Q8,-1000,IF(S385&lt;=Q10,O10*S385+P10,IF(S385&lt;=Q11,O11*S385+P11,IF(S385&lt;=Q12,O12*S385+P12,8000))))</f>
        <v>8000</v>
      </c>
      <c r="U385" s="9">
        <f>IF(S385&lt;Q13,-1000,IF(S385&lt;=Q15,O15*S385+P15,IF(S385&lt;=Q16,O16*S385+P16,IF(S385&lt;=Q17,O17*S385+P17,8000))))</f>
        <v>4078.649110668004</v>
      </c>
      <c r="V385" s="9">
        <f>'Perfos Décollage'!F2</f>
        <v>500</v>
      </c>
      <c r="W385" s="9">
        <f t="shared" si="89"/>
        <v>0</v>
      </c>
      <c r="X385" s="9">
        <f t="shared" si="84"/>
        <v>-4000</v>
      </c>
      <c r="Y385" s="9">
        <f t="shared" si="90"/>
        <v>0</v>
      </c>
      <c r="Z385" s="9">
        <f t="shared" si="85"/>
        <v>-4000</v>
      </c>
      <c r="AB385" s="9">
        <f t="shared" si="96"/>
        <v>483</v>
      </c>
      <c r="AC385" s="9"/>
      <c r="AD385" s="9"/>
      <c r="AE385" s="9">
        <f>'Perfos Atterissage'!F2</f>
        <v>500</v>
      </c>
      <c r="AF385" s="9">
        <f t="shared" si="97"/>
        <v>0</v>
      </c>
      <c r="AG385" s="9"/>
      <c r="AH385" s="9">
        <f t="shared" si="98"/>
        <v>0</v>
      </c>
      <c r="AI385" s="9"/>
    </row>
    <row r="386" spans="1:35" ht="15">
      <c r="A386" s="8">
        <f t="shared" si="91"/>
        <v>0.9567999999999915</v>
      </c>
      <c r="B386" s="9">
        <f>'Masse et Centrage'!$G$44</f>
        <v>932</v>
      </c>
      <c r="D386" s="8">
        <f t="shared" si="92"/>
        <v>0.9567999999999915</v>
      </c>
      <c r="E386" s="9">
        <f t="shared" si="100"/>
        <v>1004.429999999986</v>
      </c>
      <c r="G386" s="8">
        <f t="shared" si="93"/>
        <v>0.9567999999999915</v>
      </c>
      <c r="H386" s="9">
        <v>-1000</v>
      </c>
      <c r="J386" s="8">
        <f t="shared" si="94"/>
        <v>0.9568</v>
      </c>
      <c r="K386" s="9">
        <f>IF(J386=N2,'Masse et Centrage'!$G$44,-1000)</f>
        <v>-1000</v>
      </c>
      <c r="L386" s="9">
        <f t="shared" si="88"/>
        <v>0</v>
      </c>
      <c r="S386" s="9">
        <f t="shared" si="95"/>
        <v>484</v>
      </c>
      <c r="T386" s="9">
        <f>IF(S386&lt;Q8,-1000,IF(S386&lt;=Q10,O10*S386+P10,IF(S386&lt;=Q11,O11*S386+P11,IF(S386&lt;=Q12,O12*S386+P12,8000))))</f>
        <v>8000</v>
      </c>
      <c r="U386" s="9">
        <f>IF(S386&lt;Q13,-1000,IF(S386&lt;=Q15,O15*S386+P15,IF(S386&lt;=Q16,O16*S386+P16,IF(S386&lt;=Q17,O17*S386+P17,8000))))</f>
        <v>4103.668325224004</v>
      </c>
      <c r="V386" s="9">
        <f>'Perfos Décollage'!F2</f>
        <v>500</v>
      </c>
      <c r="W386" s="9">
        <f t="shared" si="89"/>
        <v>0</v>
      </c>
      <c r="X386" s="9">
        <f aca="true" t="shared" si="101" ref="X386:X449">IF(W386=0,-4000,T386)</f>
        <v>-4000</v>
      </c>
      <c r="Y386" s="9">
        <f t="shared" si="90"/>
        <v>0</v>
      </c>
      <c r="Z386" s="9">
        <f aca="true" t="shared" si="102" ref="Z386:Z449">IF(Y386=0,-4000,U386)</f>
        <v>-4000</v>
      </c>
      <c r="AB386" s="9">
        <f t="shared" si="96"/>
        <v>484</v>
      </c>
      <c r="AC386" s="9"/>
      <c r="AD386" s="9"/>
      <c r="AE386" s="9">
        <f>'Perfos Atterissage'!F2</f>
        <v>500</v>
      </c>
      <c r="AF386" s="9">
        <f t="shared" si="97"/>
        <v>0</v>
      </c>
      <c r="AG386" s="9"/>
      <c r="AH386" s="9">
        <f t="shared" si="98"/>
        <v>0</v>
      </c>
      <c r="AI386" s="9"/>
    </row>
    <row r="387" spans="1:35" ht="15">
      <c r="A387" s="8">
        <f t="shared" si="91"/>
        <v>0.9569999999999915</v>
      </c>
      <c r="B387" s="9">
        <f>'Masse et Centrage'!$G$44</f>
        <v>932</v>
      </c>
      <c r="D387" s="8">
        <f t="shared" si="92"/>
        <v>0.9569999999999915</v>
      </c>
      <c r="E387" s="9">
        <f t="shared" si="100"/>
        <v>1004.762499999986</v>
      </c>
      <c r="G387" s="8">
        <f t="shared" si="93"/>
        <v>0.9569999999999915</v>
      </c>
      <c r="H387" s="9">
        <v>-1000</v>
      </c>
      <c r="J387" s="8">
        <f t="shared" si="94"/>
        <v>0.957</v>
      </c>
      <c r="K387" s="9">
        <f>IF(J387=N2,'Masse et Centrage'!$G$44,-1000)</f>
        <v>-1000</v>
      </c>
      <c r="L387" s="9">
        <f aca="true" t="shared" si="103" ref="L387:L450">IF(K387&gt;E387,1,0)</f>
        <v>0</v>
      </c>
      <c r="S387" s="9">
        <f t="shared" si="95"/>
        <v>485</v>
      </c>
      <c r="T387" s="9">
        <f>IF(S387&lt;Q8,-1000,IF(S387&lt;=Q10,O10*S387+P10,IF(S387&lt;=Q11,O11*S387+P11,IF(S387&lt;=Q12,O12*S387+P12,8000))))</f>
        <v>8000</v>
      </c>
      <c r="U387" s="9">
        <f>IF(S387&lt;Q13,-1000,IF(S387&lt;=Q15,O15*S387+P15,IF(S387&lt;=Q16,O16*S387+P16,IF(S387&lt;=Q17,O17*S387+P17,8000))))</f>
        <v>4128.687539780003</v>
      </c>
      <c r="V387" s="9">
        <f>'Perfos Décollage'!F2</f>
        <v>500</v>
      </c>
      <c r="W387" s="9">
        <f aca="true" t="shared" si="104" ref="W387:W450">IF(AND(V387&lt;=T387,V387&gt;T386),S387,0)</f>
        <v>0</v>
      </c>
      <c r="X387" s="9">
        <f t="shared" si="101"/>
        <v>-4000</v>
      </c>
      <c r="Y387" s="9">
        <f aca="true" t="shared" si="105" ref="Y387:Y450">IF(AND(V387&lt;=U387,V387&gt;U386),S387,0)</f>
        <v>0</v>
      </c>
      <c r="Z387" s="9">
        <f t="shared" si="102"/>
        <v>-4000</v>
      </c>
      <c r="AB387" s="9">
        <f t="shared" si="96"/>
        <v>485</v>
      </c>
      <c r="AC387" s="9"/>
      <c r="AD387" s="9"/>
      <c r="AE387" s="9">
        <f>'Perfos Atterissage'!F2</f>
        <v>500</v>
      </c>
      <c r="AF387" s="9">
        <f t="shared" si="97"/>
        <v>0</v>
      </c>
      <c r="AG387" s="9"/>
      <c r="AH387" s="9">
        <f t="shared" si="98"/>
        <v>0</v>
      </c>
      <c r="AI387" s="9"/>
    </row>
    <row r="388" spans="1:35" ht="15">
      <c r="A388" s="8">
        <f aca="true" t="shared" si="106" ref="A388:A451">A387+0.0002</f>
        <v>0.9571999999999915</v>
      </c>
      <c r="B388" s="9">
        <f>'Masse et Centrage'!$G$44</f>
        <v>932</v>
      </c>
      <c r="D388" s="8">
        <f aca="true" t="shared" si="107" ref="D388:D451">D387+0.0002</f>
        <v>0.9571999999999915</v>
      </c>
      <c r="E388" s="9">
        <f t="shared" si="100"/>
        <v>1005.0949999999859</v>
      </c>
      <c r="G388" s="8">
        <f aca="true" t="shared" si="108" ref="G388:G451">G387+0.0002</f>
        <v>0.9571999999999915</v>
      </c>
      <c r="H388" s="9">
        <v>-1000</v>
      </c>
      <c r="J388" s="8">
        <f aca="true" t="shared" si="109" ref="J388:J451">ROUND(J387+0.0002,4)</f>
        <v>0.9572</v>
      </c>
      <c r="K388" s="9">
        <f>IF(J388=N2,'Masse et Centrage'!$G$44,-1000)</f>
        <v>-1000</v>
      </c>
      <c r="L388" s="9">
        <f t="shared" si="103"/>
        <v>0</v>
      </c>
      <c r="S388" s="9">
        <f aca="true" t="shared" si="110" ref="S388:S451">S387+1</f>
        <v>486</v>
      </c>
      <c r="T388" s="9">
        <f>IF(S388&lt;Q8,-1000,IF(S388&lt;=Q10,O10*S388+P10,IF(S388&lt;=Q11,O11*S388+P11,IF(S388&lt;=Q12,O12*S388+P12,8000))))</f>
        <v>8000</v>
      </c>
      <c r="U388" s="9">
        <f>IF(S388&lt;Q13,-1000,IF(S388&lt;=Q15,O15*S388+P15,IF(S388&lt;=Q16,O16*S388+P16,IF(S388&lt;=Q17,O17*S388+P17,8000))))</f>
        <v>4153.706754336004</v>
      </c>
      <c r="V388" s="9">
        <f>'Perfos Décollage'!F2</f>
        <v>500</v>
      </c>
      <c r="W388" s="9">
        <f t="shared" si="104"/>
        <v>0</v>
      </c>
      <c r="X388" s="9">
        <f t="shared" si="101"/>
        <v>-4000</v>
      </c>
      <c r="Y388" s="9">
        <f t="shared" si="105"/>
        <v>0</v>
      </c>
      <c r="Z388" s="9">
        <f t="shared" si="102"/>
        <v>-4000</v>
      </c>
      <c r="AB388" s="9">
        <f aca="true" t="shared" si="111" ref="AB388:AB402">AB387+1</f>
        <v>486</v>
      </c>
      <c r="AC388" s="9"/>
      <c r="AD388" s="9"/>
      <c r="AE388" s="9">
        <f>'Perfos Atterissage'!F2</f>
        <v>500</v>
      </c>
      <c r="AF388" s="9">
        <f aca="true" t="shared" si="112" ref="AF388:AF402">IF(AND(AE388&lt;=AC388,AE388&gt;AC387),AB388,0)</f>
        <v>0</v>
      </c>
      <c r="AG388" s="9"/>
      <c r="AH388" s="9">
        <f aca="true" t="shared" si="113" ref="AH388:AH402">IF(AND(AE388&lt;=AD388,AE388&gt;AD387),AB388,0)</f>
        <v>0</v>
      </c>
      <c r="AI388" s="9"/>
    </row>
    <row r="389" spans="1:35" ht="15">
      <c r="A389" s="8">
        <f t="shared" si="106"/>
        <v>0.9573999999999915</v>
      </c>
      <c r="B389" s="9">
        <f>'Masse et Centrage'!$G$44</f>
        <v>932</v>
      </c>
      <c r="D389" s="8">
        <f t="shared" si="107"/>
        <v>0.9573999999999915</v>
      </c>
      <c r="E389" s="9">
        <f t="shared" si="100"/>
        <v>1005.4274999999859</v>
      </c>
      <c r="G389" s="8">
        <f t="shared" si="108"/>
        <v>0.9573999999999915</v>
      </c>
      <c r="H389" s="9">
        <v>-1000</v>
      </c>
      <c r="J389" s="8">
        <f t="shared" si="109"/>
        <v>0.9574</v>
      </c>
      <c r="K389" s="9">
        <f>IF(J389=N2,'Masse et Centrage'!$G$44,-1000)</f>
        <v>-1000</v>
      </c>
      <c r="L389" s="9">
        <f t="shared" si="103"/>
        <v>0</v>
      </c>
      <c r="S389" s="9">
        <f t="shared" si="110"/>
        <v>487</v>
      </c>
      <c r="T389" s="9">
        <f>IF(S389&lt;Q8,-1000,IF(S389&lt;=Q10,O10*S389+P10,IF(S389&lt;=Q11,O11*S389+P11,IF(S389&lt;=Q12,O12*S389+P12,8000))))</f>
        <v>8000</v>
      </c>
      <c r="U389" s="9">
        <f>IF(S389&lt;Q13,-1000,IF(S389&lt;=Q15,O15*S389+P15,IF(S389&lt;=Q16,O16*S389+P16,IF(S389&lt;=Q17,O17*S389+P17,8000))))</f>
        <v>4178.725968892004</v>
      </c>
      <c r="V389" s="9">
        <f>'Perfos Décollage'!F2</f>
        <v>500</v>
      </c>
      <c r="W389" s="9">
        <f t="shared" si="104"/>
        <v>0</v>
      </c>
      <c r="X389" s="9">
        <f t="shared" si="101"/>
        <v>-4000</v>
      </c>
      <c r="Y389" s="9">
        <f t="shared" si="105"/>
        <v>0</v>
      </c>
      <c r="Z389" s="9">
        <f t="shared" si="102"/>
        <v>-4000</v>
      </c>
      <c r="AB389" s="9">
        <f t="shared" si="111"/>
        <v>487</v>
      </c>
      <c r="AC389" s="9"/>
      <c r="AD389" s="9"/>
      <c r="AE389" s="9">
        <f>'Perfos Atterissage'!F2</f>
        <v>500</v>
      </c>
      <c r="AF389" s="9">
        <f t="shared" si="112"/>
        <v>0</v>
      </c>
      <c r="AG389" s="9"/>
      <c r="AH389" s="9">
        <f t="shared" si="113"/>
        <v>0</v>
      </c>
      <c r="AI389" s="9"/>
    </row>
    <row r="390" spans="1:35" ht="15">
      <c r="A390" s="8">
        <f t="shared" si="106"/>
        <v>0.9575999999999915</v>
      </c>
      <c r="B390" s="9">
        <f>'Masse et Centrage'!$G$44</f>
        <v>932</v>
      </c>
      <c r="D390" s="8">
        <f t="shared" si="107"/>
        <v>0.9575999999999915</v>
      </c>
      <c r="E390" s="9">
        <f t="shared" si="100"/>
        <v>1005.7599999999859</v>
      </c>
      <c r="G390" s="8">
        <f t="shared" si="108"/>
        <v>0.9575999999999915</v>
      </c>
      <c r="H390" s="9">
        <v>-1000</v>
      </c>
      <c r="J390" s="8">
        <f t="shared" si="109"/>
        <v>0.9576</v>
      </c>
      <c r="K390" s="9">
        <f>IF(J390=N2,'Masse et Centrage'!$G$44,-1000)</f>
        <v>-1000</v>
      </c>
      <c r="L390" s="9">
        <f t="shared" si="103"/>
        <v>0</v>
      </c>
      <c r="S390" s="9">
        <f t="shared" si="110"/>
        <v>488</v>
      </c>
      <c r="T390" s="9">
        <f>IF(S390&lt;Q8,-1000,IF(S390&lt;=Q10,O10*S390+P10,IF(S390&lt;=Q11,O11*S390+P11,IF(S390&lt;=Q12,O12*S390+P12,8000))))</f>
        <v>8000</v>
      </c>
      <c r="U390" s="9">
        <f>IF(S390&lt;Q13,-1000,IF(S390&lt;=Q15,O15*S390+P15,IF(S390&lt;=Q16,O16*S390+P16,IF(S390&lt;=Q17,O17*S390+P17,8000))))</f>
        <v>4203.745183448003</v>
      </c>
      <c r="V390" s="9">
        <f>'Perfos Décollage'!F2</f>
        <v>500</v>
      </c>
      <c r="W390" s="9">
        <f t="shared" si="104"/>
        <v>0</v>
      </c>
      <c r="X390" s="9">
        <f t="shared" si="101"/>
        <v>-4000</v>
      </c>
      <c r="Y390" s="9">
        <f t="shared" si="105"/>
        <v>0</v>
      </c>
      <c r="Z390" s="9">
        <f t="shared" si="102"/>
        <v>-4000</v>
      </c>
      <c r="AB390" s="9">
        <f t="shared" si="111"/>
        <v>488</v>
      </c>
      <c r="AC390" s="9"/>
      <c r="AD390" s="9"/>
      <c r="AE390" s="9">
        <f>'Perfos Atterissage'!F2</f>
        <v>500</v>
      </c>
      <c r="AF390" s="9">
        <f t="shared" si="112"/>
        <v>0</v>
      </c>
      <c r="AG390" s="9"/>
      <c r="AH390" s="9">
        <f t="shared" si="113"/>
        <v>0</v>
      </c>
      <c r="AI390" s="9"/>
    </row>
    <row r="391" spans="1:35" ht="15">
      <c r="A391" s="8">
        <f t="shared" si="106"/>
        <v>0.9577999999999914</v>
      </c>
      <c r="B391" s="9">
        <f>'Masse et Centrage'!$G$44</f>
        <v>932</v>
      </c>
      <c r="D391" s="8">
        <f t="shared" si="107"/>
        <v>0.9577999999999914</v>
      </c>
      <c r="E391" s="9">
        <f t="shared" si="100"/>
        <v>1006.0924999999859</v>
      </c>
      <c r="G391" s="8">
        <f t="shared" si="108"/>
        <v>0.9577999999999914</v>
      </c>
      <c r="H391" s="9">
        <v>-1000</v>
      </c>
      <c r="J391" s="8">
        <f t="shared" si="109"/>
        <v>0.9578</v>
      </c>
      <c r="K391" s="9">
        <f>IF(J391=N2,'Masse et Centrage'!$G$44,-1000)</f>
        <v>-1000</v>
      </c>
      <c r="L391" s="9">
        <f t="shared" si="103"/>
        <v>0</v>
      </c>
      <c r="S391" s="9">
        <f t="shared" si="110"/>
        <v>489</v>
      </c>
      <c r="T391" s="9">
        <f>IF(S391&lt;Q8,-1000,IF(S391&lt;=Q10,O10*S391+P10,IF(S391&lt;=Q11,O11*S391+P11,IF(S391&lt;=Q12,O12*S391+P12,8000))))</f>
        <v>8000</v>
      </c>
      <c r="U391" s="9">
        <f>IF(S391&lt;Q13,-1000,IF(S391&lt;=Q15,O15*S391+P15,IF(S391&lt;=Q16,O16*S391+P16,IF(S391&lt;=Q17,O17*S391+P17,8000))))</f>
        <v>4228.764398004005</v>
      </c>
      <c r="V391" s="9">
        <f>'Perfos Décollage'!F2</f>
        <v>500</v>
      </c>
      <c r="W391" s="9">
        <f t="shared" si="104"/>
        <v>0</v>
      </c>
      <c r="X391" s="9">
        <f t="shared" si="101"/>
        <v>-4000</v>
      </c>
      <c r="Y391" s="9">
        <f t="shared" si="105"/>
        <v>0</v>
      </c>
      <c r="Z391" s="9">
        <f t="shared" si="102"/>
        <v>-4000</v>
      </c>
      <c r="AB391" s="9">
        <f t="shared" si="111"/>
        <v>489</v>
      </c>
      <c r="AC391" s="9"/>
      <c r="AD391" s="9"/>
      <c r="AE391" s="9">
        <f>'Perfos Atterissage'!F2</f>
        <v>500</v>
      </c>
      <c r="AF391" s="9">
        <f t="shared" si="112"/>
        <v>0</v>
      </c>
      <c r="AG391" s="9"/>
      <c r="AH391" s="9">
        <f t="shared" si="113"/>
        <v>0</v>
      </c>
      <c r="AI391" s="9"/>
    </row>
    <row r="392" spans="1:35" ht="15">
      <c r="A392" s="8">
        <f t="shared" si="106"/>
        <v>0.9579999999999914</v>
      </c>
      <c r="B392" s="9">
        <f>'Masse et Centrage'!$G$44</f>
        <v>932</v>
      </c>
      <c r="D392" s="8">
        <f t="shared" si="107"/>
        <v>0.9579999999999914</v>
      </c>
      <c r="E392" s="9">
        <f t="shared" si="100"/>
        <v>1006.4249999999856</v>
      </c>
      <c r="G392" s="8">
        <f t="shared" si="108"/>
        <v>0.9579999999999914</v>
      </c>
      <c r="H392" s="9">
        <v>-1000</v>
      </c>
      <c r="J392" s="8">
        <f t="shared" si="109"/>
        <v>0.958</v>
      </c>
      <c r="K392" s="9">
        <f>IF(J392=N2,'Masse et Centrage'!$G$44,-1000)</f>
        <v>-1000</v>
      </c>
      <c r="L392" s="9">
        <f t="shared" si="103"/>
        <v>0</v>
      </c>
      <c r="S392" s="9">
        <f t="shared" si="110"/>
        <v>490</v>
      </c>
      <c r="T392" s="9">
        <f>IF(S392&lt;Q8,-1000,IF(S392&lt;=Q10,O10*S392+P10,IF(S392&lt;=Q11,O11*S392+P11,IF(S392&lt;=Q12,O12*S392+P12,8000))))</f>
        <v>8000</v>
      </c>
      <c r="U392" s="9">
        <f>IF(S392&lt;Q13,-1000,IF(S392&lt;=Q15,O15*S392+P15,IF(S392&lt;=Q16,O16*S392+P16,IF(S392&lt;=Q17,O17*S392+P17,8000))))</f>
        <v>4253.783612560004</v>
      </c>
      <c r="V392" s="9">
        <f>'Perfos Décollage'!F2</f>
        <v>500</v>
      </c>
      <c r="W392" s="9">
        <f t="shared" si="104"/>
        <v>0</v>
      </c>
      <c r="X392" s="9">
        <f t="shared" si="101"/>
        <v>-4000</v>
      </c>
      <c r="Y392" s="9">
        <f t="shared" si="105"/>
        <v>0</v>
      </c>
      <c r="Z392" s="9">
        <f t="shared" si="102"/>
        <v>-4000</v>
      </c>
      <c r="AB392" s="9">
        <f t="shared" si="111"/>
        <v>490</v>
      </c>
      <c r="AC392" s="9"/>
      <c r="AD392" s="9"/>
      <c r="AE392" s="9">
        <f>'Perfos Atterissage'!F2</f>
        <v>500</v>
      </c>
      <c r="AF392" s="9">
        <f t="shared" si="112"/>
        <v>0</v>
      </c>
      <c r="AG392" s="9"/>
      <c r="AH392" s="9">
        <f t="shared" si="113"/>
        <v>0</v>
      </c>
      <c r="AI392" s="9"/>
    </row>
    <row r="393" spans="1:35" ht="15">
      <c r="A393" s="8">
        <f t="shared" si="106"/>
        <v>0.9581999999999914</v>
      </c>
      <c r="B393" s="9">
        <f>'Masse et Centrage'!$G$44</f>
        <v>932</v>
      </c>
      <c r="D393" s="8">
        <f t="shared" si="107"/>
        <v>0.9581999999999914</v>
      </c>
      <c r="E393" s="9">
        <f t="shared" si="100"/>
        <v>1006.7574999999856</v>
      </c>
      <c r="G393" s="8">
        <f t="shared" si="108"/>
        <v>0.9581999999999914</v>
      </c>
      <c r="H393" s="9">
        <v>-1000</v>
      </c>
      <c r="J393" s="8">
        <f t="shared" si="109"/>
        <v>0.9582</v>
      </c>
      <c r="K393" s="9">
        <f>IF(J393=N2,'Masse et Centrage'!$G$44,-1000)</f>
        <v>-1000</v>
      </c>
      <c r="L393" s="9">
        <f t="shared" si="103"/>
        <v>0</v>
      </c>
      <c r="S393" s="9">
        <f t="shared" si="110"/>
        <v>491</v>
      </c>
      <c r="T393" s="9">
        <f>IF(S393&lt;Q8,-1000,IF(S393&lt;=Q10,O10*S393+P10,IF(S393&lt;=Q11,O11*S393+P11,IF(S393&lt;=Q12,O12*S393+P12,8000))))</f>
        <v>8000</v>
      </c>
      <c r="U393" s="9">
        <f>IF(S393&lt;Q13,-1000,IF(S393&lt;=Q15,O15*S393+P15,IF(S393&lt;=Q16,O16*S393+P16,IF(S393&lt;=Q17,O17*S393+P17,8000))))</f>
        <v>4278.802827116004</v>
      </c>
      <c r="V393" s="9">
        <f>'Perfos Décollage'!F2</f>
        <v>500</v>
      </c>
      <c r="W393" s="9">
        <f t="shared" si="104"/>
        <v>0</v>
      </c>
      <c r="X393" s="9">
        <f t="shared" si="101"/>
        <v>-4000</v>
      </c>
      <c r="Y393" s="9">
        <f t="shared" si="105"/>
        <v>0</v>
      </c>
      <c r="Z393" s="9">
        <f t="shared" si="102"/>
        <v>-4000</v>
      </c>
      <c r="AB393" s="9">
        <f t="shared" si="111"/>
        <v>491</v>
      </c>
      <c r="AC393" s="9"/>
      <c r="AD393" s="9"/>
      <c r="AE393" s="9">
        <f>'Perfos Atterissage'!F2</f>
        <v>500</v>
      </c>
      <c r="AF393" s="9">
        <f t="shared" si="112"/>
        <v>0</v>
      </c>
      <c r="AG393" s="9"/>
      <c r="AH393" s="9">
        <f t="shared" si="113"/>
        <v>0</v>
      </c>
      <c r="AI393" s="9"/>
    </row>
    <row r="394" spans="1:35" ht="15">
      <c r="A394" s="8">
        <f t="shared" si="106"/>
        <v>0.9583999999999914</v>
      </c>
      <c r="B394" s="9">
        <f>'Masse et Centrage'!$G$44</f>
        <v>932</v>
      </c>
      <c r="D394" s="8">
        <f t="shared" si="107"/>
        <v>0.9583999999999914</v>
      </c>
      <c r="E394" s="9">
        <f t="shared" si="100"/>
        <v>1007.0899999999856</v>
      </c>
      <c r="G394" s="8">
        <f t="shared" si="108"/>
        <v>0.9583999999999914</v>
      </c>
      <c r="H394" s="9">
        <v>-1000</v>
      </c>
      <c r="J394" s="8">
        <f t="shared" si="109"/>
        <v>0.9584</v>
      </c>
      <c r="K394" s="9">
        <f>IF(J394=N2,'Masse et Centrage'!$G$44,-1000)</f>
        <v>-1000</v>
      </c>
      <c r="L394" s="9">
        <f t="shared" si="103"/>
        <v>0</v>
      </c>
      <c r="S394" s="9">
        <f t="shared" si="110"/>
        <v>492</v>
      </c>
      <c r="T394" s="9">
        <f>IF(S394&lt;Q8,-1000,IF(S394&lt;=Q10,O10*S394+P10,IF(S394&lt;=Q11,O11*S394+P11,IF(S394&lt;=Q12,O12*S394+P12,8000))))</f>
        <v>8000</v>
      </c>
      <c r="U394" s="9">
        <f>IF(S394&lt;Q13,-1000,IF(S394&lt;=Q15,O15*S394+P15,IF(S394&lt;=Q16,O16*S394+P16,IF(S394&lt;=Q17,O17*S394+P17,8000))))</f>
        <v>4303.822041672003</v>
      </c>
      <c r="V394" s="9">
        <f>'Perfos Décollage'!F2</f>
        <v>500</v>
      </c>
      <c r="W394" s="9">
        <f t="shared" si="104"/>
        <v>0</v>
      </c>
      <c r="X394" s="9">
        <f t="shared" si="101"/>
        <v>-4000</v>
      </c>
      <c r="Y394" s="9">
        <f t="shared" si="105"/>
        <v>0</v>
      </c>
      <c r="Z394" s="9">
        <f t="shared" si="102"/>
        <v>-4000</v>
      </c>
      <c r="AB394" s="9">
        <f t="shared" si="111"/>
        <v>492</v>
      </c>
      <c r="AC394" s="9"/>
      <c r="AD394" s="9"/>
      <c r="AE394" s="9">
        <f>'Perfos Atterissage'!F2</f>
        <v>500</v>
      </c>
      <c r="AF394" s="9">
        <f t="shared" si="112"/>
        <v>0</v>
      </c>
      <c r="AG394" s="9"/>
      <c r="AH394" s="9">
        <f t="shared" si="113"/>
        <v>0</v>
      </c>
      <c r="AI394" s="9"/>
    </row>
    <row r="395" spans="1:35" ht="15">
      <c r="A395" s="8">
        <f t="shared" si="106"/>
        <v>0.9585999999999913</v>
      </c>
      <c r="B395" s="9">
        <f>'Masse et Centrage'!$G$44</f>
        <v>932</v>
      </c>
      <c r="D395" s="8">
        <f t="shared" si="107"/>
        <v>0.9585999999999913</v>
      </c>
      <c r="E395" s="9">
        <f t="shared" si="100"/>
        <v>1007.4224999999856</v>
      </c>
      <c r="G395" s="8">
        <f t="shared" si="108"/>
        <v>0.9585999999999913</v>
      </c>
      <c r="H395" s="9">
        <v>-1000</v>
      </c>
      <c r="J395" s="8">
        <f t="shared" si="109"/>
        <v>0.9586</v>
      </c>
      <c r="K395" s="9">
        <f>IF(J395=N2,'Masse et Centrage'!$G$44,-1000)</f>
        <v>-1000</v>
      </c>
      <c r="L395" s="9">
        <f t="shared" si="103"/>
        <v>0</v>
      </c>
      <c r="S395" s="9">
        <f t="shared" si="110"/>
        <v>493</v>
      </c>
      <c r="T395" s="9">
        <f>IF(S395&lt;Q8,-1000,IF(S395&lt;=Q10,O10*S395+P10,IF(S395&lt;=Q11,O11*S395+P11,IF(S395&lt;=Q12,O12*S395+P12,8000))))</f>
        <v>8000</v>
      </c>
      <c r="U395" s="9">
        <f>IF(S395&lt;Q13,-1000,IF(S395&lt;=Q15,O15*S395+P15,IF(S395&lt;=Q16,O16*S395+P16,IF(S395&lt;=Q17,O17*S395+P17,8000))))</f>
        <v>4328.841256228005</v>
      </c>
      <c r="V395" s="9">
        <f>'Perfos Décollage'!F2</f>
        <v>500</v>
      </c>
      <c r="W395" s="9">
        <f t="shared" si="104"/>
        <v>0</v>
      </c>
      <c r="X395" s="9">
        <f t="shared" si="101"/>
        <v>-4000</v>
      </c>
      <c r="Y395" s="9">
        <f t="shared" si="105"/>
        <v>0</v>
      </c>
      <c r="Z395" s="9">
        <f t="shared" si="102"/>
        <v>-4000</v>
      </c>
      <c r="AB395" s="9">
        <f t="shared" si="111"/>
        <v>493</v>
      </c>
      <c r="AC395" s="9"/>
      <c r="AD395" s="9"/>
      <c r="AE395" s="9">
        <f>'Perfos Atterissage'!F2</f>
        <v>500</v>
      </c>
      <c r="AF395" s="9">
        <f t="shared" si="112"/>
        <v>0</v>
      </c>
      <c r="AG395" s="9"/>
      <c r="AH395" s="9">
        <f t="shared" si="113"/>
        <v>0</v>
      </c>
      <c r="AI395" s="9"/>
    </row>
    <row r="396" spans="1:35" ht="15">
      <c r="A396" s="8">
        <f t="shared" si="106"/>
        <v>0.9587999999999913</v>
      </c>
      <c r="B396" s="9">
        <f>'Masse et Centrage'!$G$44</f>
        <v>932</v>
      </c>
      <c r="D396" s="8">
        <f t="shared" si="107"/>
        <v>0.9587999999999913</v>
      </c>
      <c r="E396" s="9">
        <f t="shared" si="100"/>
        <v>1007.7549999999856</v>
      </c>
      <c r="G396" s="8">
        <f t="shared" si="108"/>
        <v>0.9587999999999913</v>
      </c>
      <c r="H396" s="9">
        <v>-1000</v>
      </c>
      <c r="J396" s="8">
        <f t="shared" si="109"/>
        <v>0.9588</v>
      </c>
      <c r="K396" s="9">
        <f>IF(J396=N2,'Masse et Centrage'!$G$44,-1000)</f>
        <v>-1000</v>
      </c>
      <c r="L396" s="9">
        <f t="shared" si="103"/>
        <v>0</v>
      </c>
      <c r="S396" s="9">
        <f t="shared" si="110"/>
        <v>494</v>
      </c>
      <c r="T396" s="9">
        <f>IF(S396&lt;Q8,-1000,IF(S396&lt;=Q10,O10*S396+P10,IF(S396&lt;=Q11,O11*S396+P11,IF(S396&lt;=Q12,O12*S396+P12,8000))))</f>
        <v>8000</v>
      </c>
      <c r="U396" s="9">
        <f>IF(S396&lt;Q13,-1000,IF(S396&lt;=Q15,O15*S396+P15,IF(S396&lt;=Q16,O16*S396+P16,IF(S396&lt;=Q17,O17*S396+P17,8000))))</f>
        <v>4353.860470784004</v>
      </c>
      <c r="V396" s="9">
        <f>'Perfos Décollage'!F2</f>
        <v>500</v>
      </c>
      <c r="W396" s="9">
        <f t="shared" si="104"/>
        <v>0</v>
      </c>
      <c r="X396" s="9">
        <f t="shared" si="101"/>
        <v>-4000</v>
      </c>
      <c r="Y396" s="9">
        <f t="shared" si="105"/>
        <v>0</v>
      </c>
      <c r="Z396" s="9">
        <f t="shared" si="102"/>
        <v>-4000</v>
      </c>
      <c r="AB396" s="9">
        <f t="shared" si="111"/>
        <v>494</v>
      </c>
      <c r="AC396" s="9"/>
      <c r="AD396" s="9"/>
      <c r="AE396" s="9">
        <f>'Perfos Atterissage'!F2</f>
        <v>500</v>
      </c>
      <c r="AF396" s="9">
        <f t="shared" si="112"/>
        <v>0</v>
      </c>
      <c r="AG396" s="9"/>
      <c r="AH396" s="9">
        <f t="shared" si="113"/>
        <v>0</v>
      </c>
      <c r="AI396" s="9"/>
    </row>
    <row r="397" spans="1:35" ht="15">
      <c r="A397" s="8">
        <f t="shared" si="106"/>
        <v>0.9589999999999913</v>
      </c>
      <c r="B397" s="9">
        <f>'Masse et Centrage'!$G$44</f>
        <v>932</v>
      </c>
      <c r="D397" s="8">
        <f t="shared" si="107"/>
        <v>0.9589999999999913</v>
      </c>
      <c r="E397" s="9">
        <f t="shared" si="100"/>
        <v>1008.0874999999855</v>
      </c>
      <c r="G397" s="8">
        <f t="shared" si="108"/>
        <v>0.9589999999999913</v>
      </c>
      <c r="H397" s="9">
        <v>-1000</v>
      </c>
      <c r="J397" s="8">
        <f t="shared" si="109"/>
        <v>0.959</v>
      </c>
      <c r="K397" s="9">
        <f>IF(J397=N2,'Masse et Centrage'!$G$44,-1000)</f>
        <v>-1000</v>
      </c>
      <c r="L397" s="9">
        <f t="shared" si="103"/>
        <v>0</v>
      </c>
      <c r="S397" s="9">
        <f t="shared" si="110"/>
        <v>495</v>
      </c>
      <c r="T397" s="9">
        <f>IF(S397&lt;Q8,-1000,IF(S397&lt;=Q10,O10*S397+P10,IF(S397&lt;=Q11,O11*S397+P11,IF(S397&lt;=Q12,O12*S397+P12,8000))))</f>
        <v>8000</v>
      </c>
      <c r="U397" s="9">
        <f>IF(S397&lt;Q13,-1000,IF(S397&lt;=Q15,O15*S397+P15,IF(S397&lt;=Q16,O16*S397+P16,IF(S397&lt;=Q17,O17*S397+P17,8000))))</f>
        <v>4378.879685340004</v>
      </c>
      <c r="V397" s="9">
        <f>'Perfos Décollage'!F2</f>
        <v>500</v>
      </c>
      <c r="W397" s="9">
        <f t="shared" si="104"/>
        <v>0</v>
      </c>
      <c r="X397" s="9">
        <f t="shared" si="101"/>
        <v>-4000</v>
      </c>
      <c r="Y397" s="9">
        <f t="shared" si="105"/>
        <v>0</v>
      </c>
      <c r="Z397" s="9">
        <f t="shared" si="102"/>
        <v>-4000</v>
      </c>
      <c r="AB397" s="9">
        <f t="shared" si="111"/>
        <v>495</v>
      </c>
      <c r="AC397" s="9"/>
      <c r="AD397" s="9"/>
      <c r="AE397" s="9">
        <f>'Perfos Atterissage'!F2</f>
        <v>500</v>
      </c>
      <c r="AF397" s="9">
        <f t="shared" si="112"/>
        <v>0</v>
      </c>
      <c r="AG397" s="9"/>
      <c r="AH397" s="9">
        <f t="shared" si="113"/>
        <v>0</v>
      </c>
      <c r="AI397" s="9"/>
    </row>
    <row r="398" spans="1:35" ht="15">
      <c r="A398" s="8">
        <f t="shared" si="106"/>
        <v>0.9591999999999913</v>
      </c>
      <c r="B398" s="9">
        <f>'Masse et Centrage'!$G$44</f>
        <v>932</v>
      </c>
      <c r="D398" s="8">
        <f t="shared" si="107"/>
        <v>0.9591999999999913</v>
      </c>
      <c r="E398" s="9">
        <f t="shared" si="100"/>
        <v>1008.4199999999855</v>
      </c>
      <c r="G398" s="8">
        <f t="shared" si="108"/>
        <v>0.9591999999999913</v>
      </c>
      <c r="H398" s="9">
        <v>-1000</v>
      </c>
      <c r="J398" s="8">
        <f t="shared" si="109"/>
        <v>0.9592</v>
      </c>
      <c r="K398" s="9">
        <f>IF(J398=N2,'Masse et Centrage'!$G$44,-1000)</f>
        <v>-1000</v>
      </c>
      <c r="L398" s="9">
        <f t="shared" si="103"/>
        <v>0</v>
      </c>
      <c r="S398" s="9">
        <f t="shared" si="110"/>
        <v>496</v>
      </c>
      <c r="T398" s="9">
        <f>IF(S398&lt;Q8,-1000,IF(S398&lt;=Q10,O10*S398+P10,IF(S398&lt;=Q11,O11*S398+P11,IF(S398&lt;=Q12,O12*S398+P12,8000))))</f>
        <v>8000</v>
      </c>
      <c r="U398" s="9">
        <f>IF(S398&lt;Q13,-1000,IF(S398&lt;=Q15,O15*S398+P15,IF(S398&lt;=Q16,O16*S398+P16,IF(S398&lt;=Q17,O17*S398+P17,8000))))</f>
        <v>4403.898899896005</v>
      </c>
      <c r="V398" s="9">
        <f>'Perfos Décollage'!F2</f>
        <v>500</v>
      </c>
      <c r="W398" s="9">
        <f t="shared" si="104"/>
        <v>0</v>
      </c>
      <c r="X398" s="9">
        <f t="shared" si="101"/>
        <v>-4000</v>
      </c>
      <c r="Y398" s="9">
        <f t="shared" si="105"/>
        <v>0</v>
      </c>
      <c r="Z398" s="9">
        <f t="shared" si="102"/>
        <v>-4000</v>
      </c>
      <c r="AB398" s="9">
        <f t="shared" si="111"/>
        <v>496</v>
      </c>
      <c r="AC398" s="9"/>
      <c r="AD398" s="9"/>
      <c r="AE398" s="9">
        <f>'Perfos Atterissage'!F2</f>
        <v>500</v>
      </c>
      <c r="AF398" s="9">
        <f t="shared" si="112"/>
        <v>0</v>
      </c>
      <c r="AG398" s="9"/>
      <c r="AH398" s="9">
        <f t="shared" si="113"/>
        <v>0</v>
      </c>
      <c r="AI398" s="9"/>
    </row>
    <row r="399" spans="1:35" ht="15">
      <c r="A399" s="8">
        <f t="shared" si="106"/>
        <v>0.9593999999999913</v>
      </c>
      <c r="B399" s="9">
        <f>'Masse et Centrage'!$G$44</f>
        <v>932</v>
      </c>
      <c r="D399" s="8">
        <f t="shared" si="107"/>
        <v>0.9593999999999913</v>
      </c>
      <c r="E399" s="9">
        <f t="shared" si="100"/>
        <v>1008.7524999999855</v>
      </c>
      <c r="G399" s="8">
        <f t="shared" si="108"/>
        <v>0.9593999999999913</v>
      </c>
      <c r="H399" s="9">
        <v>-1000</v>
      </c>
      <c r="J399" s="8">
        <f t="shared" si="109"/>
        <v>0.9594</v>
      </c>
      <c r="K399" s="9">
        <f>IF(J399=N2,'Masse et Centrage'!$G$44,-1000)</f>
        <v>-1000</v>
      </c>
      <c r="L399" s="9">
        <f t="shared" si="103"/>
        <v>0</v>
      </c>
      <c r="S399" s="9">
        <f t="shared" si="110"/>
        <v>497</v>
      </c>
      <c r="T399" s="9">
        <f>IF(S399&lt;Q8,-1000,IF(S399&lt;=Q10,O10*S399+P10,IF(S399&lt;=Q11,O11*S399+P11,IF(S399&lt;=Q12,O12*S399+P12,8000))))</f>
        <v>8000</v>
      </c>
      <c r="U399" s="9">
        <f>IF(S399&lt;Q13,-1000,IF(S399&lt;=Q15,O15*S399+P15,IF(S399&lt;=Q16,O16*S399+P16,IF(S399&lt;=Q17,O17*S399+P17,8000))))</f>
        <v>4428.918114452004</v>
      </c>
      <c r="V399" s="9">
        <f>'Perfos Décollage'!F2</f>
        <v>500</v>
      </c>
      <c r="W399" s="9">
        <f t="shared" si="104"/>
        <v>0</v>
      </c>
      <c r="X399" s="9">
        <f t="shared" si="101"/>
        <v>-4000</v>
      </c>
      <c r="Y399" s="9">
        <f t="shared" si="105"/>
        <v>0</v>
      </c>
      <c r="Z399" s="9">
        <f t="shared" si="102"/>
        <v>-4000</v>
      </c>
      <c r="AB399" s="9">
        <f t="shared" si="111"/>
        <v>497</v>
      </c>
      <c r="AC399" s="9"/>
      <c r="AD399" s="9"/>
      <c r="AE399" s="9">
        <f>'Perfos Atterissage'!F2</f>
        <v>500</v>
      </c>
      <c r="AF399" s="9">
        <f t="shared" si="112"/>
        <v>0</v>
      </c>
      <c r="AG399" s="9"/>
      <c r="AH399" s="9">
        <f t="shared" si="113"/>
        <v>0</v>
      </c>
      <c r="AI399" s="9"/>
    </row>
    <row r="400" spans="1:35" ht="15">
      <c r="A400" s="8">
        <f t="shared" si="106"/>
        <v>0.9595999999999912</v>
      </c>
      <c r="B400" s="9">
        <f>'Masse et Centrage'!$G$44</f>
        <v>932</v>
      </c>
      <c r="D400" s="8">
        <f t="shared" si="107"/>
        <v>0.9595999999999912</v>
      </c>
      <c r="E400" s="9">
        <f t="shared" si="100"/>
        <v>1009.0849999999855</v>
      </c>
      <c r="G400" s="8">
        <f t="shared" si="108"/>
        <v>0.9595999999999912</v>
      </c>
      <c r="H400" s="9">
        <v>-1000</v>
      </c>
      <c r="J400" s="8">
        <f t="shared" si="109"/>
        <v>0.9596</v>
      </c>
      <c r="K400" s="9">
        <f>IF(J400=N2,'Masse et Centrage'!$G$44,-1000)</f>
        <v>-1000</v>
      </c>
      <c r="L400" s="9">
        <f t="shared" si="103"/>
        <v>0</v>
      </c>
      <c r="S400" s="9">
        <f t="shared" si="110"/>
        <v>498</v>
      </c>
      <c r="T400" s="9">
        <f>IF(S400&lt;Q8,-1000,IF(S400&lt;=Q10,O10*S400+P10,IF(S400&lt;=Q11,O11*S400+P11,IF(S400&lt;=Q12,O12*S400+P12,8000))))</f>
        <v>8000</v>
      </c>
      <c r="U400" s="9">
        <f>IF(S400&lt;Q13,-1000,IF(S400&lt;=Q15,O15*S400+P15,IF(S400&lt;=Q16,O16*S400+P16,IF(S400&lt;=Q17,O17*S400+P17,8000))))</f>
        <v>4453.937329008004</v>
      </c>
      <c r="V400" s="9">
        <f>'Perfos Décollage'!F2</f>
        <v>500</v>
      </c>
      <c r="W400" s="9">
        <f t="shared" si="104"/>
        <v>0</v>
      </c>
      <c r="X400" s="9">
        <f t="shared" si="101"/>
        <v>-4000</v>
      </c>
      <c r="Y400" s="9">
        <f t="shared" si="105"/>
        <v>0</v>
      </c>
      <c r="Z400" s="9">
        <f t="shared" si="102"/>
        <v>-4000</v>
      </c>
      <c r="AB400" s="9">
        <f t="shared" si="111"/>
        <v>498</v>
      </c>
      <c r="AC400" s="9"/>
      <c r="AD400" s="9"/>
      <c r="AE400" s="9">
        <f>'Perfos Atterissage'!F2</f>
        <v>500</v>
      </c>
      <c r="AF400" s="9">
        <f t="shared" si="112"/>
        <v>0</v>
      </c>
      <c r="AG400" s="9"/>
      <c r="AH400" s="9">
        <f t="shared" si="113"/>
        <v>0</v>
      </c>
      <c r="AI400" s="9"/>
    </row>
    <row r="401" spans="1:35" ht="15">
      <c r="A401" s="8">
        <f t="shared" si="106"/>
        <v>0.9597999999999912</v>
      </c>
      <c r="B401" s="9">
        <f>'Masse et Centrage'!$G$44</f>
        <v>932</v>
      </c>
      <c r="D401" s="8">
        <f t="shared" si="107"/>
        <v>0.9597999999999912</v>
      </c>
      <c r="E401" s="9">
        <f t="shared" si="100"/>
        <v>1009.4174999999855</v>
      </c>
      <c r="G401" s="8">
        <f t="shared" si="108"/>
        <v>0.9597999999999912</v>
      </c>
      <c r="H401" s="9">
        <v>-1000</v>
      </c>
      <c r="J401" s="8">
        <f t="shared" si="109"/>
        <v>0.9598</v>
      </c>
      <c r="K401" s="9">
        <f>IF(J401=N2,'Masse et Centrage'!$G$44,-1000)</f>
        <v>-1000</v>
      </c>
      <c r="L401" s="9">
        <f t="shared" si="103"/>
        <v>0</v>
      </c>
      <c r="S401" s="9">
        <f t="shared" si="110"/>
        <v>499</v>
      </c>
      <c r="T401" s="9">
        <f>IF(S401&lt;Q8,-1000,IF(S401&lt;=Q10,O10*S401+P10,IF(S401&lt;=Q11,O11*S401+P11,IF(S401&lt;=Q12,O12*S401+P12,8000))))</f>
        <v>8000</v>
      </c>
      <c r="U401" s="9">
        <f>IF(S401&lt;Q13,-1000,IF(S401&lt;=Q15,O15*S401+P15,IF(S401&lt;=Q16,O16*S401+P16,IF(S401&lt;=Q17,O17*S401+P17,8000))))</f>
        <v>4478.956543564003</v>
      </c>
      <c r="V401" s="9">
        <f>'Perfos Décollage'!F2</f>
        <v>500</v>
      </c>
      <c r="W401" s="9">
        <f t="shared" si="104"/>
        <v>0</v>
      </c>
      <c r="X401" s="9">
        <f t="shared" si="101"/>
        <v>-4000</v>
      </c>
      <c r="Y401" s="9">
        <f t="shared" si="105"/>
        <v>0</v>
      </c>
      <c r="Z401" s="9">
        <f t="shared" si="102"/>
        <v>-4000</v>
      </c>
      <c r="AB401" s="9">
        <f t="shared" si="111"/>
        <v>499</v>
      </c>
      <c r="AC401" s="9"/>
      <c r="AD401" s="9"/>
      <c r="AE401" s="9">
        <f>'Perfos Atterissage'!F2</f>
        <v>500</v>
      </c>
      <c r="AF401" s="9">
        <f t="shared" si="112"/>
        <v>0</v>
      </c>
      <c r="AG401" s="9"/>
      <c r="AH401" s="9">
        <f t="shared" si="113"/>
        <v>0</v>
      </c>
      <c r="AI401" s="9"/>
    </row>
    <row r="402" spans="1:35" ht="15">
      <c r="A402" s="8">
        <f t="shared" si="106"/>
        <v>0.9599999999999912</v>
      </c>
      <c r="B402" s="9">
        <f>'Masse et Centrage'!$G$44</f>
        <v>932</v>
      </c>
      <c r="D402" s="8">
        <f t="shared" si="107"/>
        <v>0.9599999999999912</v>
      </c>
      <c r="E402" s="9">
        <f t="shared" si="100"/>
        <v>1009.7499999999854</v>
      </c>
      <c r="G402" s="8">
        <f t="shared" si="108"/>
        <v>0.9599999999999912</v>
      </c>
      <c r="H402" s="9">
        <v>-1000</v>
      </c>
      <c r="J402" s="8">
        <f t="shared" si="109"/>
        <v>0.96</v>
      </c>
      <c r="K402" s="9">
        <f>IF(J402=N2,'Masse et Centrage'!$G$44,-1000)</f>
        <v>-1000</v>
      </c>
      <c r="L402" s="9">
        <f t="shared" si="103"/>
        <v>0</v>
      </c>
      <c r="S402" s="9">
        <f t="shared" si="110"/>
        <v>500</v>
      </c>
      <c r="T402" s="9">
        <f>IF(S402&lt;Q8,-1000,IF(S402&lt;=Q10,O10*S402+P10,IF(S402&lt;=Q11,O11*S402+P11,IF(S402&lt;=Q12,O12*S402+P12,8000))))</f>
        <v>8000</v>
      </c>
      <c r="U402" s="9">
        <f>IF(S402&lt;Q13,-1000,IF(S402&lt;=Q15,O15*S402+P15,IF(S402&lt;=Q16,O16*S402+P16,IF(S402&lt;=Q17,O17*S402+P17,8000))))</f>
        <v>4503.975758120005</v>
      </c>
      <c r="V402" s="9">
        <f>'Perfos Décollage'!F2</f>
        <v>500</v>
      </c>
      <c r="W402" s="9">
        <f t="shared" si="104"/>
        <v>0</v>
      </c>
      <c r="X402" s="9">
        <f t="shared" si="101"/>
        <v>-4000</v>
      </c>
      <c r="Y402" s="9">
        <f t="shared" si="105"/>
        <v>0</v>
      </c>
      <c r="Z402" s="9">
        <f t="shared" si="102"/>
        <v>-4000</v>
      </c>
      <c r="AB402" s="9">
        <f t="shared" si="111"/>
        <v>500</v>
      </c>
      <c r="AC402" s="9"/>
      <c r="AD402" s="9"/>
      <c r="AE402" s="9">
        <f>'Perfos Atterissage'!F2</f>
        <v>500</v>
      </c>
      <c r="AF402" s="9">
        <f t="shared" si="112"/>
        <v>0</v>
      </c>
      <c r="AG402" s="9"/>
      <c r="AH402" s="9">
        <f t="shared" si="113"/>
        <v>0</v>
      </c>
      <c r="AI402" s="9"/>
    </row>
    <row r="403" spans="1:34" ht="15">
      <c r="A403" s="8">
        <f t="shared" si="106"/>
        <v>0.9601999999999912</v>
      </c>
      <c r="B403" s="9">
        <f>'Masse et Centrage'!$G$44</f>
        <v>932</v>
      </c>
      <c r="D403" s="8">
        <f t="shared" si="107"/>
        <v>0.9601999999999912</v>
      </c>
      <c r="E403" s="9">
        <f t="shared" si="100"/>
        <v>1010.0824999999854</v>
      </c>
      <c r="G403" s="8">
        <f t="shared" si="108"/>
        <v>0.9601999999999912</v>
      </c>
      <c r="H403" s="9">
        <v>-1000</v>
      </c>
      <c r="J403" s="8">
        <f t="shared" si="109"/>
        <v>0.9602</v>
      </c>
      <c r="K403" s="9">
        <f>IF(J403=N2,'Masse et Centrage'!$G$44,-1000)</f>
        <v>-1000</v>
      </c>
      <c r="L403" s="9">
        <f t="shared" si="103"/>
        <v>0</v>
      </c>
      <c r="S403" s="9">
        <f t="shared" si="110"/>
        <v>501</v>
      </c>
      <c r="T403" s="9">
        <f>IF(S403&lt;Q8,-1000,IF(S403&lt;=Q10,O10*S403+P10,IF(S403&lt;=Q11,O11*S403+P11,IF(S403&lt;=Q12,O12*S403+P12,8000))))</f>
        <v>8000</v>
      </c>
      <c r="U403" s="9">
        <f>IF(S403&lt;Q13,-1000,IF(S403&lt;=Q15,O15*S403+P15,IF(S403&lt;=Q16,O16*S403+P16,IF(S403&lt;=Q17,O17*S403+P17,8000))))</f>
        <v>4528.994972676004</v>
      </c>
      <c r="V403" s="9">
        <f>'Perfos Décollage'!F2</f>
        <v>500</v>
      </c>
      <c r="W403" s="9">
        <f t="shared" si="104"/>
        <v>0</v>
      </c>
      <c r="X403" s="9">
        <f t="shared" si="101"/>
        <v>-4000</v>
      </c>
      <c r="Y403" s="9">
        <f t="shared" si="105"/>
        <v>0</v>
      </c>
      <c r="Z403" s="9">
        <f t="shared" si="102"/>
        <v>-4000</v>
      </c>
      <c r="AF403" s="27">
        <f>SUM(AF2:AF402)</f>
        <v>161</v>
      </c>
      <c r="AH403" s="27">
        <f>SUM(AH2:AH402)</f>
        <v>385</v>
      </c>
    </row>
    <row r="404" spans="1:26" ht="15">
      <c r="A404" s="8">
        <f t="shared" si="106"/>
        <v>0.9603999999999911</v>
      </c>
      <c r="B404" s="9">
        <f>'Masse et Centrage'!$G$44</f>
        <v>932</v>
      </c>
      <c r="D404" s="8">
        <f t="shared" si="107"/>
        <v>0.9603999999999911</v>
      </c>
      <c r="E404" s="9">
        <f t="shared" si="100"/>
        <v>1010.4149999999852</v>
      </c>
      <c r="G404" s="8">
        <f t="shared" si="108"/>
        <v>0.9603999999999911</v>
      </c>
      <c r="H404" s="9">
        <v>-1000</v>
      </c>
      <c r="J404" s="8">
        <f t="shared" si="109"/>
        <v>0.9604</v>
      </c>
      <c r="K404" s="9">
        <f>IF(J404=N2,'Masse et Centrage'!$G$44,-1000)</f>
        <v>-1000</v>
      </c>
      <c r="L404" s="9">
        <f t="shared" si="103"/>
        <v>0</v>
      </c>
      <c r="S404" s="9">
        <f t="shared" si="110"/>
        <v>502</v>
      </c>
      <c r="T404" s="9">
        <f>IF(S404&lt;Q8,-1000,IF(S404&lt;=Q10,O10*S404+P10,IF(S404&lt;=Q11,O11*S404+P11,IF(S404&lt;=Q12,O12*S404+P12,8000))))</f>
        <v>8000</v>
      </c>
      <c r="U404" s="9">
        <f>IF(S404&lt;Q13,-1000,IF(S404&lt;=Q15,O15*S404+P15,IF(S404&lt;=Q16,O16*S404+P16,IF(S404&lt;=Q17,O17*S404+P17,8000))))</f>
        <v>4554.014187232004</v>
      </c>
      <c r="V404" s="9">
        <f>'Perfos Décollage'!F2</f>
        <v>500</v>
      </c>
      <c r="W404" s="9">
        <f t="shared" si="104"/>
        <v>0</v>
      </c>
      <c r="X404" s="9">
        <f t="shared" si="101"/>
        <v>-4000</v>
      </c>
      <c r="Y404" s="9">
        <f t="shared" si="105"/>
        <v>0</v>
      </c>
      <c r="Z404" s="9">
        <f t="shared" si="102"/>
        <v>-4000</v>
      </c>
    </row>
    <row r="405" spans="1:26" ht="15">
      <c r="A405" s="8">
        <f t="shared" si="106"/>
        <v>0.9605999999999911</v>
      </c>
      <c r="B405" s="9">
        <f>'Masse et Centrage'!$G$44</f>
        <v>932</v>
      </c>
      <c r="D405" s="8">
        <f t="shared" si="107"/>
        <v>0.9605999999999911</v>
      </c>
      <c r="E405" s="9">
        <f t="shared" si="100"/>
        <v>1010.7474999999852</v>
      </c>
      <c r="G405" s="8">
        <f t="shared" si="108"/>
        <v>0.9605999999999911</v>
      </c>
      <c r="H405" s="9">
        <v>-1000</v>
      </c>
      <c r="J405" s="8">
        <f t="shared" si="109"/>
        <v>0.9606</v>
      </c>
      <c r="K405" s="9">
        <f>IF(J405=N2,'Masse et Centrage'!$G$44,-1000)</f>
        <v>-1000</v>
      </c>
      <c r="L405" s="9">
        <f t="shared" si="103"/>
        <v>0</v>
      </c>
      <c r="S405" s="9">
        <f t="shared" si="110"/>
        <v>503</v>
      </c>
      <c r="T405" s="9">
        <f>IF(S405&lt;Q8,-1000,IF(S405&lt;=Q10,O10*S405+P10,IF(S405&lt;=Q11,O11*S405+P11,IF(S405&lt;=Q12,O12*S405+P12,8000))))</f>
        <v>8000</v>
      </c>
      <c r="U405" s="9">
        <f>IF(S405&lt;Q13,-1000,IF(S405&lt;=Q15,O15*S405+P15,IF(S405&lt;=Q16,O16*S405+P16,IF(S405&lt;=Q17,O17*S405+P17,8000))))</f>
        <v>4579.033401788003</v>
      </c>
      <c r="V405" s="9">
        <f>'Perfos Décollage'!F2</f>
        <v>500</v>
      </c>
      <c r="W405" s="9">
        <f t="shared" si="104"/>
        <v>0</v>
      </c>
      <c r="X405" s="9">
        <f t="shared" si="101"/>
        <v>-4000</v>
      </c>
      <c r="Y405" s="9">
        <f t="shared" si="105"/>
        <v>0</v>
      </c>
      <c r="Z405" s="9">
        <f t="shared" si="102"/>
        <v>-4000</v>
      </c>
    </row>
    <row r="406" spans="1:26" ht="15">
      <c r="A406" s="8">
        <f t="shared" si="106"/>
        <v>0.9607999999999911</v>
      </c>
      <c r="B406" s="9">
        <f>'Masse et Centrage'!$G$44</f>
        <v>932</v>
      </c>
      <c r="D406" s="8">
        <f t="shared" si="107"/>
        <v>0.9607999999999911</v>
      </c>
      <c r="E406" s="9">
        <f t="shared" si="100"/>
        <v>1011.0799999999851</v>
      </c>
      <c r="G406" s="8">
        <f t="shared" si="108"/>
        <v>0.9607999999999911</v>
      </c>
      <c r="H406" s="9">
        <v>-1000</v>
      </c>
      <c r="J406" s="8">
        <f t="shared" si="109"/>
        <v>0.9608</v>
      </c>
      <c r="K406" s="9">
        <f>IF(J406=N2,'Masse et Centrage'!$G$44,-1000)</f>
        <v>-1000</v>
      </c>
      <c r="L406" s="9">
        <f t="shared" si="103"/>
        <v>0</v>
      </c>
      <c r="S406" s="9">
        <f t="shared" si="110"/>
        <v>504</v>
      </c>
      <c r="T406" s="9">
        <f>IF(S406&lt;Q8,-1000,IF(S406&lt;=Q10,O10*S406+P10,IF(S406&lt;=Q11,O11*S406+P11,IF(S406&lt;=Q12,O12*S406+P12,8000))))</f>
        <v>8000</v>
      </c>
      <c r="U406" s="9">
        <f>IF(S406&lt;Q13,-1000,IF(S406&lt;=Q15,O15*S406+P15,IF(S406&lt;=Q16,O16*S406+P16,IF(S406&lt;=Q17,O17*S406+P17,8000))))</f>
        <v>4604.0526163440045</v>
      </c>
      <c r="V406" s="9">
        <f>'Perfos Décollage'!F2</f>
        <v>500</v>
      </c>
      <c r="W406" s="9">
        <f t="shared" si="104"/>
        <v>0</v>
      </c>
      <c r="X406" s="9">
        <f t="shared" si="101"/>
        <v>-4000</v>
      </c>
      <c r="Y406" s="9">
        <f t="shared" si="105"/>
        <v>0</v>
      </c>
      <c r="Z406" s="9">
        <f t="shared" si="102"/>
        <v>-4000</v>
      </c>
    </row>
    <row r="407" spans="1:26" ht="15">
      <c r="A407" s="8">
        <f t="shared" si="106"/>
        <v>0.9609999999999911</v>
      </c>
      <c r="B407" s="9">
        <f>'Masse et Centrage'!$G$44</f>
        <v>932</v>
      </c>
      <c r="D407" s="8">
        <f t="shared" si="107"/>
        <v>0.9609999999999911</v>
      </c>
      <c r="E407" s="9">
        <f t="shared" si="100"/>
        <v>1011.4124999999851</v>
      </c>
      <c r="G407" s="8">
        <f t="shared" si="108"/>
        <v>0.9609999999999911</v>
      </c>
      <c r="H407" s="9">
        <v>-1000</v>
      </c>
      <c r="J407" s="8">
        <f t="shared" si="109"/>
        <v>0.961</v>
      </c>
      <c r="K407" s="9">
        <f>IF(J407=N2,'Masse et Centrage'!$G$44,-1000)</f>
        <v>-1000</v>
      </c>
      <c r="L407" s="9">
        <f t="shared" si="103"/>
        <v>0</v>
      </c>
      <c r="S407" s="9">
        <f t="shared" si="110"/>
        <v>505</v>
      </c>
      <c r="T407" s="9">
        <f>IF(S407&lt;Q8,-1000,IF(S407&lt;=Q10,O10*S407+P10,IF(S407&lt;=Q11,O11*S407+P11,IF(S407&lt;=Q12,O12*S407+P12,8000))))</f>
        <v>8000</v>
      </c>
      <c r="U407" s="9">
        <f>IF(S407&lt;Q13,-1000,IF(S407&lt;=Q15,O15*S407+P15,IF(S407&lt;=Q16,O16*S407+P16,IF(S407&lt;=Q17,O17*S407+P17,8000))))</f>
        <v>4629.071830900004</v>
      </c>
      <c r="V407" s="9">
        <f>'Perfos Décollage'!F2</f>
        <v>500</v>
      </c>
      <c r="W407" s="9">
        <f t="shared" si="104"/>
        <v>0</v>
      </c>
      <c r="X407" s="9">
        <f t="shared" si="101"/>
        <v>-4000</v>
      </c>
      <c r="Y407" s="9">
        <f t="shared" si="105"/>
        <v>0</v>
      </c>
      <c r="Z407" s="9">
        <f t="shared" si="102"/>
        <v>-4000</v>
      </c>
    </row>
    <row r="408" spans="1:26" ht="15">
      <c r="A408" s="8">
        <f t="shared" si="106"/>
        <v>0.9611999999999911</v>
      </c>
      <c r="B408" s="9">
        <f>'Masse et Centrage'!$G$44</f>
        <v>932</v>
      </c>
      <c r="D408" s="8">
        <f t="shared" si="107"/>
        <v>0.9611999999999911</v>
      </c>
      <c r="E408" s="9">
        <f t="shared" si="100"/>
        <v>1011.7449999999851</v>
      </c>
      <c r="G408" s="8">
        <f t="shared" si="108"/>
        <v>0.9611999999999911</v>
      </c>
      <c r="H408" s="9">
        <v>-1000</v>
      </c>
      <c r="J408" s="8">
        <f t="shared" si="109"/>
        <v>0.9612</v>
      </c>
      <c r="K408" s="9">
        <f>IF(J408=N2,'Masse et Centrage'!$G$44,-1000)</f>
        <v>-1000</v>
      </c>
      <c r="L408" s="9">
        <f t="shared" si="103"/>
        <v>0</v>
      </c>
      <c r="S408" s="9">
        <f t="shared" si="110"/>
        <v>506</v>
      </c>
      <c r="T408" s="9">
        <f>IF(S408&lt;Q8,-1000,IF(S408&lt;=Q10,O10*S408+P10,IF(S408&lt;=Q11,O11*S408+P11,IF(S408&lt;=Q12,O12*S408+P12,8000))))</f>
        <v>8000</v>
      </c>
      <c r="U408" s="9">
        <f>IF(S408&lt;Q13,-1000,IF(S408&lt;=Q15,O15*S408+P15,IF(S408&lt;=Q16,O16*S408+P16,IF(S408&lt;=Q17,O17*S408+P17,8000))))</f>
        <v>4654.0910454560035</v>
      </c>
      <c r="V408" s="9">
        <f>'Perfos Décollage'!F2</f>
        <v>500</v>
      </c>
      <c r="W408" s="9">
        <f t="shared" si="104"/>
        <v>0</v>
      </c>
      <c r="X408" s="9">
        <f t="shared" si="101"/>
        <v>-4000</v>
      </c>
      <c r="Y408" s="9">
        <f t="shared" si="105"/>
        <v>0</v>
      </c>
      <c r="Z408" s="9">
        <f t="shared" si="102"/>
        <v>-4000</v>
      </c>
    </row>
    <row r="409" spans="1:26" ht="15">
      <c r="A409" s="8">
        <f t="shared" si="106"/>
        <v>0.961399999999991</v>
      </c>
      <c r="B409" s="9">
        <f>'Masse et Centrage'!$G$44</f>
        <v>932</v>
      </c>
      <c r="D409" s="8">
        <f t="shared" si="107"/>
        <v>0.961399999999991</v>
      </c>
      <c r="E409" s="9">
        <f t="shared" si="100"/>
        <v>1012.0774999999851</v>
      </c>
      <c r="G409" s="8">
        <f t="shared" si="108"/>
        <v>0.961399999999991</v>
      </c>
      <c r="H409" s="9">
        <v>-1000</v>
      </c>
      <c r="J409" s="8">
        <f t="shared" si="109"/>
        <v>0.9614</v>
      </c>
      <c r="K409" s="9">
        <f>IF(J409=N2,'Masse et Centrage'!$G$44,-1000)</f>
        <v>-1000</v>
      </c>
      <c r="L409" s="9">
        <f t="shared" si="103"/>
        <v>0</v>
      </c>
      <c r="S409" s="9">
        <f t="shared" si="110"/>
        <v>507</v>
      </c>
      <c r="T409" s="9">
        <f>IF(S409&lt;Q8,-1000,IF(S409&lt;=Q10,O10*S409+P10,IF(S409&lt;=Q11,O11*S409+P11,IF(S409&lt;=Q12,O12*S409+P12,8000))))</f>
        <v>8000</v>
      </c>
      <c r="U409" s="9">
        <f>IF(S409&lt;Q13,-1000,IF(S409&lt;=Q15,O15*S409+P15,IF(S409&lt;=Q16,O16*S409+P16,IF(S409&lt;=Q17,O17*S409+P17,8000))))</f>
        <v>4679.110260012005</v>
      </c>
      <c r="V409" s="9">
        <f>'Perfos Décollage'!F2</f>
        <v>500</v>
      </c>
      <c r="W409" s="9">
        <f t="shared" si="104"/>
        <v>0</v>
      </c>
      <c r="X409" s="9">
        <f t="shared" si="101"/>
        <v>-4000</v>
      </c>
      <c r="Y409" s="9">
        <f t="shared" si="105"/>
        <v>0</v>
      </c>
      <c r="Z409" s="9">
        <f t="shared" si="102"/>
        <v>-4000</v>
      </c>
    </row>
    <row r="410" spans="1:26" ht="15">
      <c r="A410" s="8">
        <f t="shared" si="106"/>
        <v>0.961599999999991</v>
      </c>
      <c r="B410" s="9">
        <f>'Masse et Centrage'!$G$44</f>
        <v>932</v>
      </c>
      <c r="D410" s="8">
        <f t="shared" si="107"/>
        <v>0.961599999999991</v>
      </c>
      <c r="E410" s="9">
        <f t="shared" si="100"/>
        <v>1012.4099999999851</v>
      </c>
      <c r="G410" s="8">
        <f t="shared" si="108"/>
        <v>0.961599999999991</v>
      </c>
      <c r="H410" s="9">
        <v>-1000</v>
      </c>
      <c r="J410" s="8">
        <f t="shared" si="109"/>
        <v>0.9616</v>
      </c>
      <c r="K410" s="9">
        <f>IF(J410=N2,'Masse et Centrage'!$G$44,-1000)</f>
        <v>-1000</v>
      </c>
      <c r="L410" s="9">
        <f t="shared" si="103"/>
        <v>0</v>
      </c>
      <c r="S410" s="9">
        <f t="shared" si="110"/>
        <v>508</v>
      </c>
      <c r="T410" s="9">
        <f>IF(S410&lt;Q8,-1000,IF(S410&lt;=Q10,O10*S410+P10,IF(S410&lt;=Q11,O11*S410+P11,IF(S410&lt;=Q12,O12*S410+P12,8000))))</f>
        <v>8000</v>
      </c>
      <c r="U410" s="9">
        <f>IF(S410&lt;Q13,-1000,IF(S410&lt;=Q15,O15*S410+P15,IF(S410&lt;=Q16,O16*S410+P16,IF(S410&lt;=Q17,O17*S410+P17,8000))))</f>
        <v>4704.129474568004</v>
      </c>
      <c r="V410" s="9">
        <f>'Perfos Décollage'!F2</f>
        <v>500</v>
      </c>
      <c r="W410" s="9">
        <f t="shared" si="104"/>
        <v>0</v>
      </c>
      <c r="X410" s="9">
        <f t="shared" si="101"/>
        <v>-4000</v>
      </c>
      <c r="Y410" s="9">
        <f t="shared" si="105"/>
        <v>0</v>
      </c>
      <c r="Z410" s="9">
        <f t="shared" si="102"/>
        <v>-4000</v>
      </c>
    </row>
    <row r="411" spans="1:26" ht="15">
      <c r="A411" s="8">
        <f t="shared" si="106"/>
        <v>0.961799999999991</v>
      </c>
      <c r="B411" s="9">
        <f>'Masse et Centrage'!$G$44</f>
        <v>932</v>
      </c>
      <c r="D411" s="8">
        <f t="shared" si="107"/>
        <v>0.961799999999991</v>
      </c>
      <c r="E411" s="9">
        <f t="shared" si="100"/>
        <v>1012.7424999999851</v>
      </c>
      <c r="G411" s="8">
        <f t="shared" si="108"/>
        <v>0.961799999999991</v>
      </c>
      <c r="H411" s="9">
        <v>-1000</v>
      </c>
      <c r="J411" s="8">
        <f t="shared" si="109"/>
        <v>0.9618</v>
      </c>
      <c r="K411" s="9">
        <f>IF(J411=N2,'Masse et Centrage'!$G$44,-1000)</f>
        <v>-1000</v>
      </c>
      <c r="L411" s="9">
        <f t="shared" si="103"/>
        <v>0</v>
      </c>
      <c r="S411" s="9">
        <f t="shared" si="110"/>
        <v>509</v>
      </c>
      <c r="T411" s="9">
        <f>IF(S411&lt;Q8,-1000,IF(S411&lt;=Q10,O10*S411+P10,IF(S411&lt;=Q11,O11*S411+P11,IF(S411&lt;=Q12,O12*S411+P12,8000))))</f>
        <v>8000</v>
      </c>
      <c r="U411" s="9">
        <f>IF(S411&lt;Q13,-1000,IF(S411&lt;=Q15,O15*S411+P15,IF(S411&lt;=Q16,O16*S411+P16,IF(S411&lt;=Q17,O17*S411+P17,8000))))</f>
        <v>4729.148689124004</v>
      </c>
      <c r="V411" s="9">
        <f>'Perfos Décollage'!F2</f>
        <v>500</v>
      </c>
      <c r="W411" s="9">
        <f t="shared" si="104"/>
        <v>0</v>
      </c>
      <c r="X411" s="9">
        <f t="shared" si="101"/>
        <v>-4000</v>
      </c>
      <c r="Y411" s="9">
        <f t="shared" si="105"/>
        <v>0</v>
      </c>
      <c r="Z411" s="9">
        <f t="shared" si="102"/>
        <v>-4000</v>
      </c>
    </row>
    <row r="412" spans="1:26" ht="15">
      <c r="A412" s="8">
        <f t="shared" si="106"/>
        <v>0.961999999999991</v>
      </c>
      <c r="B412" s="9">
        <f>'Masse et Centrage'!$G$44</f>
        <v>932</v>
      </c>
      <c r="D412" s="8">
        <f t="shared" si="107"/>
        <v>0.961999999999991</v>
      </c>
      <c r="E412" s="9">
        <f t="shared" si="100"/>
        <v>1013.074999999985</v>
      </c>
      <c r="G412" s="8">
        <f t="shared" si="108"/>
        <v>0.961999999999991</v>
      </c>
      <c r="H412" s="9">
        <v>-1000</v>
      </c>
      <c r="J412" s="8">
        <f t="shared" si="109"/>
        <v>0.962</v>
      </c>
      <c r="K412" s="9">
        <f>IF(J412=N2,'Masse et Centrage'!$G$44,-1000)</f>
        <v>-1000</v>
      </c>
      <c r="L412" s="9">
        <f t="shared" si="103"/>
        <v>0</v>
      </c>
      <c r="S412" s="9">
        <f t="shared" si="110"/>
        <v>510</v>
      </c>
      <c r="T412" s="9">
        <f>IF(S412&lt;Q8,-1000,IF(S412&lt;=Q10,O10*S412+P10,IF(S412&lt;=Q11,O11*S412+P11,IF(S412&lt;=Q12,O12*S412+P12,8000))))</f>
        <v>8000</v>
      </c>
      <c r="U412" s="9">
        <f>IF(S412&lt;Q13,-1000,IF(S412&lt;=Q15,O15*S412+P15,IF(S412&lt;=Q16,O16*S412+P16,IF(S412&lt;=Q17,O17*S412+P17,8000))))</f>
        <v>4754.167903680003</v>
      </c>
      <c r="V412" s="9">
        <f>'Perfos Décollage'!F2</f>
        <v>500</v>
      </c>
      <c r="W412" s="9">
        <f t="shared" si="104"/>
        <v>0</v>
      </c>
      <c r="X412" s="9">
        <f t="shared" si="101"/>
        <v>-4000</v>
      </c>
      <c r="Y412" s="9">
        <f t="shared" si="105"/>
        <v>0</v>
      </c>
      <c r="Z412" s="9">
        <f t="shared" si="102"/>
        <v>-4000</v>
      </c>
    </row>
    <row r="413" spans="1:26" ht="15">
      <c r="A413" s="8">
        <f t="shared" si="106"/>
        <v>0.962199999999991</v>
      </c>
      <c r="B413" s="9">
        <f>'Masse et Centrage'!$G$44</f>
        <v>932</v>
      </c>
      <c r="D413" s="8">
        <f t="shared" si="107"/>
        <v>0.962199999999991</v>
      </c>
      <c r="E413" s="9">
        <f t="shared" si="100"/>
        <v>1013.407499999985</v>
      </c>
      <c r="G413" s="8">
        <f t="shared" si="108"/>
        <v>0.962199999999991</v>
      </c>
      <c r="H413" s="9">
        <v>-1000</v>
      </c>
      <c r="J413" s="8">
        <f t="shared" si="109"/>
        <v>0.9622</v>
      </c>
      <c r="K413" s="9">
        <f>IF(J413=N2,'Masse et Centrage'!$G$44,-1000)</f>
        <v>-1000</v>
      </c>
      <c r="L413" s="9">
        <f t="shared" si="103"/>
        <v>0</v>
      </c>
      <c r="S413" s="9">
        <f t="shared" si="110"/>
        <v>511</v>
      </c>
      <c r="T413" s="9">
        <f>IF(S413&lt;Q8,-1000,IF(S413&lt;=Q10,O10*S413+P10,IF(S413&lt;=Q11,O11*S413+P11,IF(S413&lt;=Q12,O12*S413+P12,8000))))</f>
        <v>8000</v>
      </c>
      <c r="U413" s="9">
        <f>IF(S413&lt;Q13,-1000,IF(S413&lt;=Q15,O15*S413+P15,IF(S413&lt;=Q16,O16*S413+P16,IF(S413&lt;=Q17,O17*S413+P17,8000))))</f>
        <v>4779.187118236005</v>
      </c>
      <c r="V413" s="9">
        <f>'Perfos Décollage'!F2</f>
        <v>500</v>
      </c>
      <c r="W413" s="9">
        <f t="shared" si="104"/>
        <v>0</v>
      </c>
      <c r="X413" s="9">
        <f t="shared" si="101"/>
        <v>-4000</v>
      </c>
      <c r="Y413" s="9">
        <f t="shared" si="105"/>
        <v>0</v>
      </c>
      <c r="Z413" s="9">
        <f t="shared" si="102"/>
        <v>-4000</v>
      </c>
    </row>
    <row r="414" spans="1:26" ht="15">
      <c r="A414" s="8">
        <f t="shared" si="106"/>
        <v>0.9623999999999909</v>
      </c>
      <c r="B414" s="9">
        <f>'Masse et Centrage'!$G$44</f>
        <v>932</v>
      </c>
      <c r="D414" s="8">
        <f t="shared" si="107"/>
        <v>0.9623999999999909</v>
      </c>
      <c r="E414" s="9">
        <f t="shared" si="100"/>
        <v>1013.739999999985</v>
      </c>
      <c r="G414" s="8">
        <f t="shared" si="108"/>
        <v>0.9623999999999909</v>
      </c>
      <c r="H414" s="9">
        <v>-1000</v>
      </c>
      <c r="J414" s="8">
        <f t="shared" si="109"/>
        <v>0.9624</v>
      </c>
      <c r="K414" s="9">
        <f>IF(J414=N2,'Masse et Centrage'!$G$44,-1000)</f>
        <v>-1000</v>
      </c>
      <c r="L414" s="9">
        <f t="shared" si="103"/>
        <v>0</v>
      </c>
      <c r="S414" s="9">
        <f t="shared" si="110"/>
        <v>512</v>
      </c>
      <c r="T414" s="9">
        <f>IF(S414&lt;Q8,-1000,IF(S414&lt;=Q10,O10*S414+P10,IF(S414&lt;=Q11,O11*S414+P11,IF(S414&lt;=Q12,O12*S414+P12,8000))))</f>
        <v>8000</v>
      </c>
      <c r="U414" s="9">
        <f>IF(S414&lt;Q13,-1000,IF(S414&lt;=Q15,O15*S414+P15,IF(S414&lt;=Q16,O16*S414+P16,IF(S414&lt;=Q17,O17*S414+P17,8000))))</f>
        <v>4804.206332792004</v>
      </c>
      <c r="V414" s="9">
        <f>'Perfos Décollage'!F2</f>
        <v>500</v>
      </c>
      <c r="W414" s="9">
        <f t="shared" si="104"/>
        <v>0</v>
      </c>
      <c r="X414" s="9">
        <f t="shared" si="101"/>
        <v>-4000</v>
      </c>
      <c r="Y414" s="9">
        <f t="shared" si="105"/>
        <v>0</v>
      </c>
      <c r="Z414" s="9">
        <f t="shared" si="102"/>
        <v>-4000</v>
      </c>
    </row>
    <row r="415" spans="1:26" ht="15">
      <c r="A415" s="8">
        <f t="shared" si="106"/>
        <v>0.9625999999999909</v>
      </c>
      <c r="B415" s="9">
        <f>'Masse et Centrage'!$G$44</f>
        <v>932</v>
      </c>
      <c r="D415" s="8">
        <f t="shared" si="107"/>
        <v>0.9625999999999909</v>
      </c>
      <c r="E415" s="9">
        <f t="shared" si="100"/>
        <v>1014.072499999985</v>
      </c>
      <c r="G415" s="8">
        <f t="shared" si="108"/>
        <v>0.9625999999999909</v>
      </c>
      <c r="H415" s="9">
        <v>-1000</v>
      </c>
      <c r="J415" s="8">
        <f t="shared" si="109"/>
        <v>0.9626</v>
      </c>
      <c r="K415" s="9">
        <f>IF(J415=N2,'Masse et Centrage'!$G$44,-1000)</f>
        <v>-1000</v>
      </c>
      <c r="L415" s="9">
        <f t="shared" si="103"/>
        <v>0</v>
      </c>
      <c r="S415" s="9">
        <f t="shared" si="110"/>
        <v>513</v>
      </c>
      <c r="T415" s="9">
        <f>IF(S415&lt;Q8,-1000,IF(S415&lt;=Q10,O10*S415+P10,IF(S415&lt;=Q11,O11*S415+P11,IF(S415&lt;=Q12,O12*S415+P12,8000))))</f>
        <v>8000</v>
      </c>
      <c r="U415" s="9">
        <f>IF(S415&lt;Q13,-1000,IF(S415&lt;=Q15,O15*S415+P15,IF(S415&lt;=Q16,O16*S415+P16,IF(S415&lt;=Q17,O17*S415+P17,8000))))</f>
        <v>4829.225547348004</v>
      </c>
      <c r="V415" s="9">
        <f>'Perfos Décollage'!F2</f>
        <v>500</v>
      </c>
      <c r="W415" s="9">
        <f t="shared" si="104"/>
        <v>0</v>
      </c>
      <c r="X415" s="9">
        <f t="shared" si="101"/>
        <v>-4000</v>
      </c>
      <c r="Y415" s="9">
        <f t="shared" si="105"/>
        <v>0</v>
      </c>
      <c r="Z415" s="9">
        <f t="shared" si="102"/>
        <v>-4000</v>
      </c>
    </row>
    <row r="416" spans="1:26" ht="15">
      <c r="A416" s="8">
        <f t="shared" si="106"/>
        <v>0.9627999999999909</v>
      </c>
      <c r="B416" s="9">
        <f>'Masse et Centrage'!$G$44</f>
        <v>932</v>
      </c>
      <c r="D416" s="8">
        <f t="shared" si="107"/>
        <v>0.9627999999999909</v>
      </c>
      <c r="E416" s="9">
        <f t="shared" si="100"/>
        <v>1014.4049999999847</v>
      </c>
      <c r="G416" s="8">
        <f t="shared" si="108"/>
        <v>0.9627999999999909</v>
      </c>
      <c r="H416" s="9">
        <v>-1000</v>
      </c>
      <c r="J416" s="8">
        <f t="shared" si="109"/>
        <v>0.9628</v>
      </c>
      <c r="K416" s="9">
        <f>IF(J416=N2,'Masse et Centrage'!$G$44,-1000)</f>
        <v>-1000</v>
      </c>
      <c r="L416" s="9">
        <f t="shared" si="103"/>
        <v>0</v>
      </c>
      <c r="S416" s="9">
        <f t="shared" si="110"/>
        <v>514</v>
      </c>
      <c r="T416" s="9">
        <f>IF(S416&lt;Q8,-1000,IF(S416&lt;=Q10,O10*S416+P10,IF(S416&lt;=Q11,O11*S416+P11,IF(S416&lt;=Q12,O12*S416+P12,8000))))</f>
        <v>8000</v>
      </c>
      <c r="U416" s="9">
        <f>IF(S416&lt;Q13,-1000,IF(S416&lt;=Q15,O15*S416+P15,IF(S416&lt;=Q16,O16*S416+P16,IF(S416&lt;=Q17,O17*S416+P17,8000))))</f>
        <v>4854.244761904005</v>
      </c>
      <c r="V416" s="9">
        <f>'Perfos Décollage'!F2</f>
        <v>500</v>
      </c>
      <c r="W416" s="9">
        <f t="shared" si="104"/>
        <v>0</v>
      </c>
      <c r="X416" s="9">
        <f t="shared" si="101"/>
        <v>-4000</v>
      </c>
      <c r="Y416" s="9">
        <f t="shared" si="105"/>
        <v>0</v>
      </c>
      <c r="Z416" s="9">
        <f t="shared" si="102"/>
        <v>-4000</v>
      </c>
    </row>
    <row r="417" spans="1:26" ht="15">
      <c r="A417" s="8">
        <f t="shared" si="106"/>
        <v>0.9629999999999909</v>
      </c>
      <c r="B417" s="9">
        <f>'Masse et Centrage'!$G$44</f>
        <v>932</v>
      </c>
      <c r="D417" s="8">
        <f t="shared" si="107"/>
        <v>0.9629999999999909</v>
      </c>
      <c r="E417" s="9">
        <f t="shared" si="100"/>
        <v>1014.7374999999847</v>
      </c>
      <c r="G417" s="8">
        <f t="shared" si="108"/>
        <v>0.9629999999999909</v>
      </c>
      <c r="H417" s="9">
        <v>-1000</v>
      </c>
      <c r="J417" s="8">
        <f t="shared" si="109"/>
        <v>0.963</v>
      </c>
      <c r="K417" s="9">
        <f>IF(J417=N2,'Masse et Centrage'!$G$44,-1000)</f>
        <v>-1000</v>
      </c>
      <c r="L417" s="9">
        <f t="shared" si="103"/>
        <v>0</v>
      </c>
      <c r="S417" s="9">
        <f t="shared" si="110"/>
        <v>515</v>
      </c>
      <c r="T417" s="9">
        <f>IF(S417&lt;Q8,-1000,IF(S417&lt;=Q10,O10*S417+P10,IF(S417&lt;=Q11,O11*S417+P11,IF(S417&lt;=Q12,O12*S417+P12,8000))))</f>
        <v>8000</v>
      </c>
      <c r="U417" s="9">
        <f>IF(S417&lt;Q13,-1000,IF(S417&lt;=Q15,O15*S417+P15,IF(S417&lt;=Q16,O16*S417+P16,IF(S417&lt;=Q17,O17*S417+P17,8000))))</f>
        <v>4879.263976460004</v>
      </c>
      <c r="V417" s="9">
        <f>'Perfos Décollage'!F2</f>
        <v>500</v>
      </c>
      <c r="W417" s="9">
        <f t="shared" si="104"/>
        <v>0</v>
      </c>
      <c r="X417" s="9">
        <f t="shared" si="101"/>
        <v>-4000</v>
      </c>
      <c r="Y417" s="9">
        <f t="shared" si="105"/>
        <v>0</v>
      </c>
      <c r="Z417" s="9">
        <f t="shared" si="102"/>
        <v>-4000</v>
      </c>
    </row>
    <row r="418" spans="1:26" ht="15">
      <c r="A418" s="8">
        <f t="shared" si="106"/>
        <v>0.9631999999999908</v>
      </c>
      <c r="B418" s="9">
        <f>'Masse et Centrage'!$G$44</f>
        <v>932</v>
      </c>
      <c r="D418" s="8">
        <f t="shared" si="107"/>
        <v>0.9631999999999908</v>
      </c>
      <c r="E418" s="9">
        <f t="shared" si="100"/>
        <v>1015.0699999999847</v>
      </c>
      <c r="G418" s="8">
        <f t="shared" si="108"/>
        <v>0.9631999999999908</v>
      </c>
      <c r="H418" s="9">
        <v>-1000</v>
      </c>
      <c r="J418" s="8">
        <f t="shared" si="109"/>
        <v>0.9632</v>
      </c>
      <c r="K418" s="9">
        <f>IF(J418=N2,'Masse et Centrage'!$G$44,-1000)</f>
        <v>-1000</v>
      </c>
      <c r="L418" s="9">
        <f t="shared" si="103"/>
        <v>0</v>
      </c>
      <c r="S418" s="9">
        <f t="shared" si="110"/>
        <v>516</v>
      </c>
      <c r="T418" s="9">
        <f>IF(S418&lt;Q8,-1000,IF(S418&lt;=Q10,O10*S418+P10,IF(S418&lt;=Q11,O11*S418+P11,IF(S418&lt;=Q12,O12*S418+P12,8000))))</f>
        <v>8000</v>
      </c>
      <c r="U418" s="9">
        <f>IF(S418&lt;Q13,-1000,IF(S418&lt;=Q15,O15*S418+P15,IF(S418&lt;=Q16,O16*S418+P16,IF(S418&lt;=Q17,O17*S418+P17,8000))))</f>
        <v>4904.283191016004</v>
      </c>
      <c r="V418" s="9">
        <f>'Perfos Décollage'!F2</f>
        <v>500</v>
      </c>
      <c r="W418" s="9">
        <f t="shared" si="104"/>
        <v>0</v>
      </c>
      <c r="X418" s="9">
        <f t="shared" si="101"/>
        <v>-4000</v>
      </c>
      <c r="Y418" s="9">
        <f t="shared" si="105"/>
        <v>0</v>
      </c>
      <c r="Z418" s="9">
        <f t="shared" si="102"/>
        <v>-4000</v>
      </c>
    </row>
    <row r="419" spans="1:26" ht="15">
      <c r="A419" s="8">
        <f t="shared" si="106"/>
        <v>0.9633999999999908</v>
      </c>
      <c r="B419" s="9">
        <f>'Masse et Centrage'!$G$44</f>
        <v>932</v>
      </c>
      <c r="D419" s="8">
        <f t="shared" si="107"/>
        <v>0.9633999999999908</v>
      </c>
      <c r="E419" s="9">
        <f t="shared" si="100"/>
        <v>1015.4024999999847</v>
      </c>
      <c r="G419" s="8">
        <f t="shared" si="108"/>
        <v>0.9633999999999908</v>
      </c>
      <c r="H419" s="9">
        <v>-1000</v>
      </c>
      <c r="J419" s="8">
        <f t="shared" si="109"/>
        <v>0.9634</v>
      </c>
      <c r="K419" s="9">
        <f>IF(J419=N2,'Masse et Centrage'!$G$44,-1000)</f>
        <v>-1000</v>
      </c>
      <c r="L419" s="9">
        <f t="shared" si="103"/>
        <v>0</v>
      </c>
      <c r="S419" s="9">
        <f t="shared" si="110"/>
        <v>517</v>
      </c>
      <c r="T419" s="9">
        <f>IF(S419&lt;Q8,-1000,IF(S419&lt;=Q10,O10*S419+P10,IF(S419&lt;=Q11,O11*S419+P11,IF(S419&lt;=Q12,O12*S419+P12,8000))))</f>
        <v>8000</v>
      </c>
      <c r="U419" s="9">
        <f>IF(S419&lt;Q13,-1000,IF(S419&lt;=Q15,O15*S419+P15,IF(S419&lt;=Q16,O16*S419+P16,IF(S419&lt;=Q17,O17*S419+P17,8000))))</f>
        <v>4929.302405572003</v>
      </c>
      <c r="V419" s="9">
        <f>'Perfos Décollage'!F2</f>
        <v>500</v>
      </c>
      <c r="W419" s="9">
        <f t="shared" si="104"/>
        <v>0</v>
      </c>
      <c r="X419" s="9">
        <f t="shared" si="101"/>
        <v>-4000</v>
      </c>
      <c r="Y419" s="9">
        <f t="shared" si="105"/>
        <v>0</v>
      </c>
      <c r="Z419" s="9">
        <f t="shared" si="102"/>
        <v>-4000</v>
      </c>
    </row>
    <row r="420" spans="1:26" ht="15">
      <c r="A420" s="8">
        <f t="shared" si="106"/>
        <v>0.9635999999999908</v>
      </c>
      <c r="B420" s="9">
        <f>'Masse et Centrage'!$G$44</f>
        <v>932</v>
      </c>
      <c r="D420" s="8">
        <f t="shared" si="107"/>
        <v>0.9635999999999908</v>
      </c>
      <c r="E420" s="9">
        <f t="shared" si="100"/>
        <v>1015.7349999999847</v>
      </c>
      <c r="G420" s="8">
        <f t="shared" si="108"/>
        <v>0.9635999999999908</v>
      </c>
      <c r="H420" s="9">
        <v>-1000</v>
      </c>
      <c r="J420" s="8">
        <f t="shared" si="109"/>
        <v>0.9636</v>
      </c>
      <c r="K420" s="9">
        <f>IF(J420=N2,'Masse et Centrage'!$G$44,-1000)</f>
        <v>-1000</v>
      </c>
      <c r="L420" s="9">
        <f t="shared" si="103"/>
        <v>0</v>
      </c>
      <c r="S420" s="9">
        <f t="shared" si="110"/>
        <v>518</v>
      </c>
      <c r="T420" s="9">
        <f>IF(S420&lt;Q8,-1000,IF(S420&lt;=Q10,O10*S420+P10,IF(S420&lt;=Q11,O11*S420+P11,IF(S420&lt;=Q12,O12*S420+P12,8000))))</f>
        <v>8000</v>
      </c>
      <c r="U420" s="9">
        <f>IF(S420&lt;Q13,-1000,IF(S420&lt;=Q15,O15*S420+P15,IF(S420&lt;=Q16,O16*S420+P16,IF(S420&lt;=Q17,O17*S420+P17,8000))))</f>
        <v>4954.321620128005</v>
      </c>
      <c r="V420" s="9">
        <f>'Perfos Décollage'!F2</f>
        <v>500</v>
      </c>
      <c r="W420" s="9">
        <f t="shared" si="104"/>
        <v>0</v>
      </c>
      <c r="X420" s="9">
        <f t="shared" si="101"/>
        <v>-4000</v>
      </c>
      <c r="Y420" s="9">
        <f t="shared" si="105"/>
        <v>0</v>
      </c>
      <c r="Z420" s="9">
        <f t="shared" si="102"/>
        <v>-4000</v>
      </c>
    </row>
    <row r="421" spans="1:26" ht="15">
      <c r="A421" s="8">
        <f t="shared" si="106"/>
        <v>0.9637999999999908</v>
      </c>
      <c r="B421" s="9">
        <f>'Masse et Centrage'!$G$44</f>
        <v>932</v>
      </c>
      <c r="D421" s="8">
        <f t="shared" si="107"/>
        <v>0.9637999999999908</v>
      </c>
      <c r="E421" s="9">
        <f t="shared" si="100"/>
        <v>1016.0674999999846</v>
      </c>
      <c r="G421" s="8">
        <f t="shared" si="108"/>
        <v>0.9637999999999908</v>
      </c>
      <c r="H421" s="9">
        <v>-1000</v>
      </c>
      <c r="J421" s="8">
        <f t="shared" si="109"/>
        <v>0.9638</v>
      </c>
      <c r="K421" s="9">
        <f>IF(J421=N2,'Masse et Centrage'!$G$44,-1000)</f>
        <v>-1000</v>
      </c>
      <c r="L421" s="9">
        <f t="shared" si="103"/>
        <v>0</v>
      </c>
      <c r="S421" s="9">
        <f t="shared" si="110"/>
        <v>519</v>
      </c>
      <c r="T421" s="9">
        <f>IF(S421&lt;Q8,-1000,IF(S421&lt;=Q10,O10*S421+P10,IF(S421&lt;=Q11,O11*S421+P11,IF(S421&lt;=Q12,O12*S421+P12,8000))))</f>
        <v>8000</v>
      </c>
      <c r="U421" s="9">
        <f>IF(S421&lt;Q13,-1000,IF(S421&lt;=Q15,O15*S421+P15,IF(S421&lt;=Q16,O16*S421+P16,IF(S421&lt;=Q17,O17*S421+P17,8000))))</f>
        <v>4979.340834684004</v>
      </c>
      <c r="V421" s="9">
        <f>'Perfos Décollage'!F2</f>
        <v>500</v>
      </c>
      <c r="W421" s="9">
        <f t="shared" si="104"/>
        <v>0</v>
      </c>
      <c r="X421" s="9">
        <f t="shared" si="101"/>
        <v>-4000</v>
      </c>
      <c r="Y421" s="9">
        <f t="shared" si="105"/>
        <v>0</v>
      </c>
      <c r="Z421" s="9">
        <f t="shared" si="102"/>
        <v>-4000</v>
      </c>
    </row>
    <row r="422" spans="1:26" ht="15">
      <c r="A422" s="8">
        <f t="shared" si="106"/>
        <v>0.9639999999999908</v>
      </c>
      <c r="B422" s="9">
        <f>'Masse et Centrage'!$G$44</f>
        <v>932</v>
      </c>
      <c r="D422" s="8">
        <f t="shared" si="107"/>
        <v>0.9639999999999908</v>
      </c>
      <c r="E422" s="9">
        <f t="shared" si="100"/>
        <v>1016.3999999999846</v>
      </c>
      <c r="G422" s="8">
        <f t="shared" si="108"/>
        <v>0.9639999999999908</v>
      </c>
      <c r="H422" s="9">
        <v>-1000</v>
      </c>
      <c r="J422" s="8">
        <f t="shared" si="109"/>
        <v>0.964</v>
      </c>
      <c r="K422" s="9">
        <f>IF(J422=N2,'Masse et Centrage'!$G$44,-1000)</f>
        <v>-1000</v>
      </c>
      <c r="L422" s="9">
        <f t="shared" si="103"/>
        <v>0</v>
      </c>
      <c r="S422" s="9">
        <f t="shared" si="110"/>
        <v>520</v>
      </c>
      <c r="T422" s="9">
        <f>IF(S422&lt;Q8,-1000,IF(S422&lt;=Q10,O10*S422+P10,IF(S422&lt;=Q11,O11*S422+P11,IF(S422&lt;=Q12,O12*S422+P12,8000))))</f>
        <v>8000</v>
      </c>
      <c r="U422" s="9">
        <f>IF(S422&lt;Q13,-1000,IF(S422&lt;=Q15,O15*S422+P15,IF(S422&lt;=Q16,O16*S422+P16,IF(S422&lt;=Q17,O17*S422+P17,8000))))</f>
        <v>5004.360049240004</v>
      </c>
      <c r="V422" s="9">
        <f>'Perfos Décollage'!F2</f>
        <v>500</v>
      </c>
      <c r="W422" s="9">
        <f t="shared" si="104"/>
        <v>0</v>
      </c>
      <c r="X422" s="9">
        <f t="shared" si="101"/>
        <v>-4000</v>
      </c>
      <c r="Y422" s="9">
        <f t="shared" si="105"/>
        <v>0</v>
      </c>
      <c r="Z422" s="9">
        <f t="shared" si="102"/>
        <v>-4000</v>
      </c>
    </row>
    <row r="423" spans="1:26" ht="15">
      <c r="A423" s="8">
        <f t="shared" si="106"/>
        <v>0.9641999999999907</v>
      </c>
      <c r="B423" s="9">
        <f>'Masse et Centrage'!$G$44</f>
        <v>932</v>
      </c>
      <c r="D423" s="8">
        <f t="shared" si="107"/>
        <v>0.9641999999999907</v>
      </c>
      <c r="E423" s="9">
        <f aca="true" t="shared" si="114" ref="E423:E486">1662.5*D423-586.25</f>
        <v>1016.7324999999846</v>
      </c>
      <c r="G423" s="8">
        <f t="shared" si="108"/>
        <v>0.9641999999999907</v>
      </c>
      <c r="H423" s="9">
        <v>-1000</v>
      </c>
      <c r="J423" s="8">
        <f t="shared" si="109"/>
        <v>0.9642</v>
      </c>
      <c r="K423" s="9">
        <f>IF(J423=N2,'Masse et Centrage'!$G$44,-1000)</f>
        <v>-1000</v>
      </c>
      <c r="L423" s="9">
        <f t="shared" si="103"/>
        <v>0</v>
      </c>
      <c r="S423" s="9">
        <f t="shared" si="110"/>
        <v>521</v>
      </c>
      <c r="T423" s="9">
        <f>IF(S423&lt;Q8,-1000,IF(S423&lt;=Q10,O10*S423+P10,IF(S423&lt;=Q11,O11*S423+P11,IF(S423&lt;=Q12,O12*S423+P12,8000))))</f>
        <v>8000</v>
      </c>
      <c r="U423" s="9">
        <f>IF(S423&lt;Q13,-1000,IF(S423&lt;=Q15,O15*S423+P15,IF(S423&lt;=Q16,O16*S423+P16,IF(S423&lt;=Q17,O17*S423+P17,8000))))</f>
        <v>5029.379263796005</v>
      </c>
      <c r="V423" s="9">
        <f>'Perfos Décollage'!F2</f>
        <v>500</v>
      </c>
      <c r="W423" s="9">
        <f t="shared" si="104"/>
        <v>0</v>
      </c>
      <c r="X423" s="9">
        <f t="shared" si="101"/>
        <v>-4000</v>
      </c>
      <c r="Y423" s="9">
        <f t="shared" si="105"/>
        <v>0</v>
      </c>
      <c r="Z423" s="9">
        <f t="shared" si="102"/>
        <v>-4000</v>
      </c>
    </row>
    <row r="424" spans="1:26" ht="15">
      <c r="A424" s="8">
        <f t="shared" si="106"/>
        <v>0.9643999999999907</v>
      </c>
      <c r="B424" s="9">
        <f>'Masse et Centrage'!$G$44</f>
        <v>932</v>
      </c>
      <c r="D424" s="8">
        <f t="shared" si="107"/>
        <v>0.9643999999999907</v>
      </c>
      <c r="E424" s="9">
        <f t="shared" si="114"/>
        <v>1017.0649999999846</v>
      </c>
      <c r="G424" s="8">
        <f t="shared" si="108"/>
        <v>0.9643999999999907</v>
      </c>
      <c r="H424" s="9">
        <v>-1000</v>
      </c>
      <c r="J424" s="8">
        <f t="shared" si="109"/>
        <v>0.9644</v>
      </c>
      <c r="K424" s="9">
        <f>IF(J424=N2,'Masse et Centrage'!$G$44,-1000)</f>
        <v>-1000</v>
      </c>
      <c r="L424" s="9">
        <f t="shared" si="103"/>
        <v>0</v>
      </c>
      <c r="S424" s="9">
        <f t="shared" si="110"/>
        <v>522</v>
      </c>
      <c r="T424" s="9">
        <f>IF(S424&lt;Q8,-1000,IF(S424&lt;=Q10,O10*S424+P10,IF(S424&lt;=Q11,O11*S424+P11,IF(S424&lt;=Q12,O12*S424+P12,8000))))</f>
        <v>8000</v>
      </c>
      <c r="U424" s="9">
        <f>IF(S424&lt;Q13,-1000,IF(S424&lt;=Q15,O15*S424+P15,IF(S424&lt;=Q16,O16*S424+P16,IF(S424&lt;=Q17,O17*S424+P17,8000))))</f>
        <v>5054.3984783520045</v>
      </c>
      <c r="V424" s="9">
        <f>'Perfos Décollage'!F2</f>
        <v>500</v>
      </c>
      <c r="W424" s="9">
        <f t="shared" si="104"/>
        <v>0</v>
      </c>
      <c r="X424" s="9">
        <f t="shared" si="101"/>
        <v>-4000</v>
      </c>
      <c r="Y424" s="9">
        <f t="shared" si="105"/>
        <v>0</v>
      </c>
      <c r="Z424" s="9">
        <f t="shared" si="102"/>
        <v>-4000</v>
      </c>
    </row>
    <row r="425" spans="1:26" ht="15">
      <c r="A425" s="8">
        <f t="shared" si="106"/>
        <v>0.9645999999999907</v>
      </c>
      <c r="B425" s="9">
        <f>'Masse et Centrage'!$G$44</f>
        <v>932</v>
      </c>
      <c r="D425" s="8">
        <f t="shared" si="107"/>
        <v>0.9645999999999907</v>
      </c>
      <c r="E425" s="9">
        <f t="shared" si="114"/>
        <v>1017.3974999999846</v>
      </c>
      <c r="G425" s="8">
        <f t="shared" si="108"/>
        <v>0.9645999999999907</v>
      </c>
      <c r="H425" s="9">
        <v>-1000</v>
      </c>
      <c r="J425" s="8">
        <f t="shared" si="109"/>
        <v>0.9646</v>
      </c>
      <c r="K425" s="9">
        <f>IF(J425=N2,'Masse et Centrage'!$G$44,-1000)</f>
        <v>-1000</v>
      </c>
      <c r="L425" s="9">
        <f t="shared" si="103"/>
        <v>0</v>
      </c>
      <c r="S425" s="9">
        <f t="shared" si="110"/>
        <v>523</v>
      </c>
      <c r="T425" s="9">
        <f>IF(S425&lt;Q8,-1000,IF(S425&lt;=Q10,O10*S425+P10,IF(S425&lt;=Q11,O11*S425+P11,IF(S425&lt;=Q12,O12*S425+P12,8000))))</f>
        <v>8000</v>
      </c>
      <c r="U425" s="9">
        <f>IF(S425&lt;Q13,-1000,IF(S425&lt;=Q15,O15*S425+P15,IF(S425&lt;=Q16,O16*S425+P16,IF(S425&lt;=Q17,O17*S425+P17,8000))))</f>
        <v>5079.417692908004</v>
      </c>
      <c r="V425" s="9">
        <f>'Perfos Décollage'!F2</f>
        <v>500</v>
      </c>
      <c r="W425" s="9">
        <f t="shared" si="104"/>
        <v>0</v>
      </c>
      <c r="X425" s="9">
        <f t="shared" si="101"/>
        <v>-4000</v>
      </c>
      <c r="Y425" s="9">
        <f t="shared" si="105"/>
        <v>0</v>
      </c>
      <c r="Z425" s="9">
        <f t="shared" si="102"/>
        <v>-4000</v>
      </c>
    </row>
    <row r="426" spans="1:26" ht="15">
      <c r="A426" s="8">
        <f t="shared" si="106"/>
        <v>0.9647999999999907</v>
      </c>
      <c r="B426" s="9">
        <f>'Masse et Centrage'!$G$44</f>
        <v>932</v>
      </c>
      <c r="D426" s="8">
        <f t="shared" si="107"/>
        <v>0.9647999999999907</v>
      </c>
      <c r="E426" s="9">
        <f t="shared" si="114"/>
        <v>1017.7299999999846</v>
      </c>
      <c r="G426" s="8">
        <f t="shared" si="108"/>
        <v>0.9647999999999907</v>
      </c>
      <c r="H426" s="9">
        <v>-1000</v>
      </c>
      <c r="J426" s="8">
        <f t="shared" si="109"/>
        <v>0.9648</v>
      </c>
      <c r="K426" s="9">
        <f>IF(J426=N2,'Masse et Centrage'!$G$44,-1000)</f>
        <v>-1000</v>
      </c>
      <c r="L426" s="9">
        <f t="shared" si="103"/>
        <v>0</v>
      </c>
      <c r="S426" s="9">
        <f t="shared" si="110"/>
        <v>524</v>
      </c>
      <c r="T426" s="9">
        <f>IF(S426&lt;Q8,-1000,IF(S426&lt;=Q10,O10*S426+P10,IF(S426&lt;=Q11,O11*S426+P11,IF(S426&lt;=Q12,O12*S426+P12,8000))))</f>
        <v>8000</v>
      </c>
      <c r="U426" s="9">
        <f>IF(S426&lt;Q13,-1000,IF(S426&lt;=Q15,O15*S426+P15,IF(S426&lt;=Q16,O16*S426+P16,IF(S426&lt;=Q17,O17*S426+P17,8000))))</f>
        <v>5104.4369074640035</v>
      </c>
      <c r="V426" s="9">
        <f>'Perfos Décollage'!F2</f>
        <v>500</v>
      </c>
      <c r="W426" s="9">
        <f t="shared" si="104"/>
        <v>0</v>
      </c>
      <c r="X426" s="9">
        <f t="shared" si="101"/>
        <v>-4000</v>
      </c>
      <c r="Y426" s="9">
        <f t="shared" si="105"/>
        <v>0</v>
      </c>
      <c r="Z426" s="9">
        <f t="shared" si="102"/>
        <v>-4000</v>
      </c>
    </row>
    <row r="427" spans="1:26" ht="15">
      <c r="A427" s="8">
        <f t="shared" si="106"/>
        <v>0.9649999999999906</v>
      </c>
      <c r="B427" s="9">
        <f>'Masse et Centrage'!$G$44</f>
        <v>932</v>
      </c>
      <c r="D427" s="8">
        <f t="shared" si="107"/>
        <v>0.9649999999999906</v>
      </c>
      <c r="E427" s="9">
        <f t="shared" si="114"/>
        <v>1018.0624999999845</v>
      </c>
      <c r="G427" s="8">
        <f t="shared" si="108"/>
        <v>0.9649999999999906</v>
      </c>
      <c r="H427" s="9">
        <v>-1000</v>
      </c>
      <c r="J427" s="8">
        <f t="shared" si="109"/>
        <v>0.965</v>
      </c>
      <c r="K427" s="9">
        <f>IF(J427=N2,'Masse et Centrage'!$G$44,-1000)</f>
        <v>-1000</v>
      </c>
      <c r="L427" s="9">
        <f t="shared" si="103"/>
        <v>0</v>
      </c>
      <c r="S427" s="9">
        <f t="shared" si="110"/>
        <v>525</v>
      </c>
      <c r="T427" s="9">
        <f>IF(S427&lt;Q8,-1000,IF(S427&lt;=Q10,O10*S427+P10,IF(S427&lt;=Q11,O11*S427+P11,IF(S427&lt;=Q12,O12*S427+P12,8000))))</f>
        <v>8000</v>
      </c>
      <c r="U427" s="9">
        <f>IF(S427&lt;Q13,-1000,IF(S427&lt;=Q15,O15*S427+P15,IF(S427&lt;=Q16,O16*S427+P16,IF(S427&lt;=Q17,O17*S427+P17,8000))))</f>
        <v>5129.456122020005</v>
      </c>
      <c r="V427" s="9">
        <f>'Perfos Décollage'!F2</f>
        <v>500</v>
      </c>
      <c r="W427" s="9">
        <f t="shared" si="104"/>
        <v>0</v>
      </c>
      <c r="X427" s="9">
        <f t="shared" si="101"/>
        <v>-4000</v>
      </c>
      <c r="Y427" s="9">
        <f t="shared" si="105"/>
        <v>0</v>
      </c>
      <c r="Z427" s="9">
        <f t="shared" si="102"/>
        <v>-4000</v>
      </c>
    </row>
    <row r="428" spans="1:26" ht="15">
      <c r="A428" s="8">
        <f t="shared" si="106"/>
        <v>0.9651999999999906</v>
      </c>
      <c r="B428" s="9">
        <f>'Masse et Centrage'!$G$44</f>
        <v>932</v>
      </c>
      <c r="D428" s="8">
        <f t="shared" si="107"/>
        <v>0.9651999999999906</v>
      </c>
      <c r="E428" s="9">
        <f t="shared" si="114"/>
        <v>1018.3949999999845</v>
      </c>
      <c r="G428" s="8">
        <f t="shared" si="108"/>
        <v>0.9651999999999906</v>
      </c>
      <c r="H428" s="9">
        <v>-1000</v>
      </c>
      <c r="J428" s="8">
        <f t="shared" si="109"/>
        <v>0.9652</v>
      </c>
      <c r="K428" s="9">
        <f>IF(J428=N2,'Masse et Centrage'!$G$44,-1000)</f>
        <v>-1000</v>
      </c>
      <c r="L428" s="9">
        <f t="shared" si="103"/>
        <v>0</v>
      </c>
      <c r="S428" s="9">
        <f t="shared" si="110"/>
        <v>526</v>
      </c>
      <c r="T428" s="9">
        <f>IF(S428&lt;Q8,-1000,IF(S428&lt;=Q10,O10*S428+P10,IF(S428&lt;=Q11,O11*S428+P11,IF(S428&lt;=Q12,O12*S428+P12,8000))))</f>
        <v>8000</v>
      </c>
      <c r="U428" s="9">
        <f>IF(S428&lt;Q13,-1000,IF(S428&lt;=Q15,O15*S428+P15,IF(S428&lt;=Q16,O16*S428+P16,IF(S428&lt;=Q17,O17*S428+P17,8000))))</f>
        <v>5154.475336576004</v>
      </c>
      <c r="V428" s="9">
        <f>'Perfos Décollage'!F2</f>
        <v>500</v>
      </c>
      <c r="W428" s="9">
        <f t="shared" si="104"/>
        <v>0</v>
      </c>
      <c r="X428" s="9">
        <f t="shared" si="101"/>
        <v>-4000</v>
      </c>
      <c r="Y428" s="9">
        <f t="shared" si="105"/>
        <v>0</v>
      </c>
      <c r="Z428" s="9">
        <f t="shared" si="102"/>
        <v>-4000</v>
      </c>
    </row>
    <row r="429" spans="1:26" ht="15">
      <c r="A429" s="8">
        <f t="shared" si="106"/>
        <v>0.9653999999999906</v>
      </c>
      <c r="B429" s="9">
        <f>'Masse et Centrage'!$G$44</f>
        <v>932</v>
      </c>
      <c r="D429" s="8">
        <f t="shared" si="107"/>
        <v>0.9653999999999906</v>
      </c>
      <c r="E429" s="9">
        <f t="shared" si="114"/>
        <v>1018.7274999999843</v>
      </c>
      <c r="G429" s="8">
        <f t="shared" si="108"/>
        <v>0.9653999999999906</v>
      </c>
      <c r="H429" s="9">
        <v>-1000</v>
      </c>
      <c r="J429" s="8">
        <f t="shared" si="109"/>
        <v>0.9654</v>
      </c>
      <c r="K429" s="9">
        <f>IF(J429=N2,'Masse et Centrage'!$G$44,-1000)</f>
        <v>-1000</v>
      </c>
      <c r="L429" s="9">
        <f t="shared" si="103"/>
        <v>0</v>
      </c>
      <c r="S429" s="9">
        <f t="shared" si="110"/>
        <v>527</v>
      </c>
      <c r="T429" s="9">
        <f>IF(S429&lt;Q8,-1000,IF(S429&lt;=Q10,O10*S429+P10,IF(S429&lt;=Q11,O11*S429+P11,IF(S429&lt;=Q12,O12*S429+P12,8000))))</f>
        <v>8000</v>
      </c>
      <c r="U429" s="9">
        <f>IF(S429&lt;Q13,-1000,IF(S429&lt;=Q15,O15*S429+P15,IF(S429&lt;=Q16,O16*S429+P16,IF(S429&lt;=Q17,O17*S429+P17,8000))))</f>
        <v>5179.494551132004</v>
      </c>
      <c r="V429" s="9">
        <f>'Perfos Décollage'!F2</f>
        <v>500</v>
      </c>
      <c r="W429" s="9">
        <f t="shared" si="104"/>
        <v>0</v>
      </c>
      <c r="X429" s="9">
        <f t="shared" si="101"/>
        <v>-4000</v>
      </c>
      <c r="Y429" s="9">
        <f t="shared" si="105"/>
        <v>0</v>
      </c>
      <c r="Z429" s="9">
        <f t="shared" si="102"/>
        <v>-4000</v>
      </c>
    </row>
    <row r="430" spans="1:26" ht="15">
      <c r="A430" s="8">
        <f t="shared" si="106"/>
        <v>0.9655999999999906</v>
      </c>
      <c r="B430" s="9">
        <f>'Masse et Centrage'!$G$44</f>
        <v>932</v>
      </c>
      <c r="D430" s="8">
        <f t="shared" si="107"/>
        <v>0.9655999999999906</v>
      </c>
      <c r="E430" s="9">
        <f t="shared" si="114"/>
        <v>1019.0599999999843</v>
      </c>
      <c r="G430" s="8">
        <f t="shared" si="108"/>
        <v>0.9655999999999906</v>
      </c>
      <c r="H430" s="9">
        <v>-1000</v>
      </c>
      <c r="J430" s="8">
        <f t="shared" si="109"/>
        <v>0.9656</v>
      </c>
      <c r="K430" s="9">
        <f>IF(J430=N2,'Masse et Centrage'!$G$44,-1000)</f>
        <v>-1000</v>
      </c>
      <c r="L430" s="9">
        <f t="shared" si="103"/>
        <v>0</v>
      </c>
      <c r="S430" s="9">
        <f t="shared" si="110"/>
        <v>528</v>
      </c>
      <c r="T430" s="9">
        <f>IF(S430&lt;Q8,-1000,IF(S430&lt;=Q10,O10*S430+P10,IF(S430&lt;=Q11,O11*S430+P11,IF(S430&lt;=Q12,O12*S430+P12,8000))))</f>
        <v>8000</v>
      </c>
      <c r="U430" s="9">
        <f>IF(S430&lt;Q13,-1000,IF(S430&lt;=Q15,O15*S430+P15,IF(S430&lt;=Q16,O16*S430+P16,IF(S430&lt;=Q17,O17*S430+P17,8000))))</f>
        <v>5204.513765688003</v>
      </c>
      <c r="V430" s="9">
        <f>'Perfos Décollage'!F2</f>
        <v>500</v>
      </c>
      <c r="W430" s="9">
        <f t="shared" si="104"/>
        <v>0</v>
      </c>
      <c r="X430" s="9">
        <f t="shared" si="101"/>
        <v>-4000</v>
      </c>
      <c r="Y430" s="9">
        <f t="shared" si="105"/>
        <v>0</v>
      </c>
      <c r="Z430" s="9">
        <f t="shared" si="102"/>
        <v>-4000</v>
      </c>
    </row>
    <row r="431" spans="1:26" ht="15">
      <c r="A431" s="8">
        <f t="shared" si="106"/>
        <v>0.9657999999999906</v>
      </c>
      <c r="B431" s="9">
        <f>'Masse et Centrage'!$G$44</f>
        <v>932</v>
      </c>
      <c r="D431" s="8">
        <f t="shared" si="107"/>
        <v>0.9657999999999906</v>
      </c>
      <c r="E431" s="9">
        <f t="shared" si="114"/>
        <v>1019.3924999999842</v>
      </c>
      <c r="G431" s="8">
        <f t="shared" si="108"/>
        <v>0.9657999999999906</v>
      </c>
      <c r="H431" s="9">
        <v>-1000</v>
      </c>
      <c r="J431" s="8">
        <f t="shared" si="109"/>
        <v>0.9658</v>
      </c>
      <c r="K431" s="9">
        <f>IF(J431=N2,'Masse et Centrage'!$G$44,-1000)</f>
        <v>-1000</v>
      </c>
      <c r="L431" s="9">
        <f t="shared" si="103"/>
        <v>0</v>
      </c>
      <c r="S431" s="9">
        <f t="shared" si="110"/>
        <v>529</v>
      </c>
      <c r="T431" s="9">
        <f>IF(S431&lt;Q8,-1000,IF(S431&lt;=Q10,O10*S431+P10,IF(S431&lt;=Q11,O11*S431+P11,IF(S431&lt;=Q12,O12*S431+P12,8000))))</f>
        <v>8000</v>
      </c>
      <c r="U431" s="9">
        <f>IF(S431&lt;Q13,-1000,IF(S431&lt;=Q15,O15*S431+P15,IF(S431&lt;=Q16,O16*S431+P16,IF(S431&lt;=Q17,O17*S431+P17,8000))))</f>
        <v>5229.532980244005</v>
      </c>
      <c r="V431" s="9">
        <f>'Perfos Décollage'!F2</f>
        <v>500</v>
      </c>
      <c r="W431" s="9">
        <f t="shared" si="104"/>
        <v>0</v>
      </c>
      <c r="X431" s="9">
        <f t="shared" si="101"/>
        <v>-4000</v>
      </c>
      <c r="Y431" s="9">
        <f t="shared" si="105"/>
        <v>0</v>
      </c>
      <c r="Z431" s="9">
        <f t="shared" si="102"/>
        <v>-4000</v>
      </c>
    </row>
    <row r="432" spans="1:26" ht="15">
      <c r="A432" s="8">
        <f t="shared" si="106"/>
        <v>0.9659999999999905</v>
      </c>
      <c r="B432" s="9">
        <f>'Masse et Centrage'!$G$44</f>
        <v>932</v>
      </c>
      <c r="D432" s="8">
        <f t="shared" si="107"/>
        <v>0.9659999999999905</v>
      </c>
      <c r="E432" s="9">
        <f t="shared" si="114"/>
        <v>1019.7249999999842</v>
      </c>
      <c r="G432" s="8">
        <f t="shared" si="108"/>
        <v>0.9659999999999905</v>
      </c>
      <c r="H432" s="9">
        <v>-1000</v>
      </c>
      <c r="J432" s="8">
        <f t="shared" si="109"/>
        <v>0.966</v>
      </c>
      <c r="K432" s="9">
        <f>IF(J432=N2,'Masse et Centrage'!$G$44,-1000)</f>
        <v>-1000</v>
      </c>
      <c r="L432" s="9">
        <f t="shared" si="103"/>
        <v>0</v>
      </c>
      <c r="S432" s="9">
        <f t="shared" si="110"/>
        <v>530</v>
      </c>
      <c r="T432" s="9">
        <f>IF(S432&lt;Q8,-1000,IF(S432&lt;=Q10,O10*S432+P10,IF(S432&lt;=Q11,O11*S432+P11,IF(S432&lt;=Q12,O12*S432+P12,8000))))</f>
        <v>8000</v>
      </c>
      <c r="U432" s="9">
        <f>IF(S432&lt;Q13,-1000,IF(S432&lt;=Q15,O15*S432+P15,IF(S432&lt;=Q16,O16*S432+P16,IF(S432&lt;=Q17,O17*S432+P17,8000))))</f>
        <v>5254.552194800004</v>
      </c>
      <c r="V432" s="9">
        <f>'Perfos Décollage'!F2</f>
        <v>500</v>
      </c>
      <c r="W432" s="9">
        <f t="shared" si="104"/>
        <v>0</v>
      </c>
      <c r="X432" s="9">
        <f t="shared" si="101"/>
        <v>-4000</v>
      </c>
      <c r="Y432" s="9">
        <f t="shared" si="105"/>
        <v>0</v>
      </c>
      <c r="Z432" s="9">
        <f t="shared" si="102"/>
        <v>-4000</v>
      </c>
    </row>
    <row r="433" spans="1:26" ht="15">
      <c r="A433" s="8">
        <f t="shared" si="106"/>
        <v>0.9661999999999905</v>
      </c>
      <c r="B433" s="9">
        <f>'Masse et Centrage'!$G$44</f>
        <v>932</v>
      </c>
      <c r="D433" s="8">
        <f t="shared" si="107"/>
        <v>0.9661999999999905</v>
      </c>
      <c r="E433" s="9">
        <f t="shared" si="114"/>
        <v>1020.0574999999842</v>
      </c>
      <c r="G433" s="8">
        <f t="shared" si="108"/>
        <v>0.9661999999999905</v>
      </c>
      <c r="H433" s="9">
        <v>-1000</v>
      </c>
      <c r="J433" s="8">
        <f t="shared" si="109"/>
        <v>0.9662</v>
      </c>
      <c r="K433" s="9">
        <f>IF(J433=N2,'Masse et Centrage'!$G$44,-1000)</f>
        <v>-1000</v>
      </c>
      <c r="L433" s="9">
        <f t="shared" si="103"/>
        <v>0</v>
      </c>
      <c r="S433" s="9">
        <f t="shared" si="110"/>
        <v>531</v>
      </c>
      <c r="T433" s="9">
        <f>IF(S433&lt;Q8,-1000,IF(S433&lt;=Q10,O10*S433+P10,IF(S433&lt;=Q11,O11*S433+P11,IF(S433&lt;=Q12,O12*S433+P12,8000))))</f>
        <v>8000</v>
      </c>
      <c r="U433" s="9">
        <f>IF(S433&lt;Q13,-1000,IF(S433&lt;=Q15,O15*S433+P15,IF(S433&lt;=Q16,O16*S433+P16,IF(S433&lt;=Q17,O17*S433+P17,8000))))</f>
        <v>5279.571409356004</v>
      </c>
      <c r="V433" s="9">
        <f>'Perfos Décollage'!F2</f>
        <v>500</v>
      </c>
      <c r="W433" s="9">
        <f t="shared" si="104"/>
        <v>0</v>
      </c>
      <c r="X433" s="9">
        <f t="shared" si="101"/>
        <v>-4000</v>
      </c>
      <c r="Y433" s="9">
        <f t="shared" si="105"/>
        <v>0</v>
      </c>
      <c r="Z433" s="9">
        <f t="shared" si="102"/>
        <v>-4000</v>
      </c>
    </row>
    <row r="434" spans="1:26" ht="15">
      <c r="A434" s="8">
        <f t="shared" si="106"/>
        <v>0.9663999999999905</v>
      </c>
      <c r="B434" s="9">
        <f>'Masse et Centrage'!$G$44</f>
        <v>932</v>
      </c>
      <c r="D434" s="8">
        <f t="shared" si="107"/>
        <v>0.9663999999999905</v>
      </c>
      <c r="E434" s="9">
        <f t="shared" si="114"/>
        <v>1020.3899999999842</v>
      </c>
      <c r="G434" s="8">
        <f t="shared" si="108"/>
        <v>0.9663999999999905</v>
      </c>
      <c r="H434" s="9">
        <v>-1000</v>
      </c>
      <c r="J434" s="8">
        <f t="shared" si="109"/>
        <v>0.9664</v>
      </c>
      <c r="K434" s="9">
        <f>IF(J434=N2,'Masse et Centrage'!$G$44,-1000)</f>
        <v>-1000</v>
      </c>
      <c r="L434" s="9">
        <f t="shared" si="103"/>
        <v>0</v>
      </c>
      <c r="S434" s="9">
        <f t="shared" si="110"/>
        <v>532</v>
      </c>
      <c r="T434" s="9">
        <f>IF(S434&lt;Q8,-1000,IF(S434&lt;=Q10,O10*S434+P10,IF(S434&lt;=Q11,O11*S434+P11,IF(S434&lt;=Q12,O12*S434+P12,8000))))</f>
        <v>8000</v>
      </c>
      <c r="U434" s="9">
        <f>IF(S434&lt;Q13,-1000,IF(S434&lt;=Q15,O15*S434+P15,IF(S434&lt;=Q16,O16*S434+P16,IF(S434&lt;=Q17,O17*S434+P17,8000))))</f>
        <v>5289.347298079995</v>
      </c>
      <c r="V434" s="9">
        <f>'Perfos Décollage'!F2</f>
        <v>500</v>
      </c>
      <c r="W434" s="9">
        <f t="shared" si="104"/>
        <v>0</v>
      </c>
      <c r="X434" s="9">
        <f t="shared" si="101"/>
        <v>-4000</v>
      </c>
      <c r="Y434" s="9">
        <f t="shared" si="105"/>
        <v>0</v>
      </c>
      <c r="Z434" s="9">
        <f t="shared" si="102"/>
        <v>-4000</v>
      </c>
    </row>
    <row r="435" spans="1:26" ht="15">
      <c r="A435" s="8">
        <f t="shared" si="106"/>
        <v>0.9665999999999905</v>
      </c>
      <c r="B435" s="9">
        <f>'Masse et Centrage'!$G$44</f>
        <v>932</v>
      </c>
      <c r="D435" s="8">
        <f t="shared" si="107"/>
        <v>0.9665999999999905</v>
      </c>
      <c r="E435" s="9">
        <f t="shared" si="114"/>
        <v>1020.7224999999842</v>
      </c>
      <c r="G435" s="8">
        <f t="shared" si="108"/>
        <v>0.9665999999999905</v>
      </c>
      <c r="H435" s="9">
        <v>-1000</v>
      </c>
      <c r="J435" s="8">
        <f t="shared" si="109"/>
        <v>0.9666</v>
      </c>
      <c r="K435" s="9">
        <f>IF(J435=N2,'Masse et Centrage'!$G$44,-1000)</f>
        <v>-1000</v>
      </c>
      <c r="L435" s="9">
        <f t="shared" si="103"/>
        <v>0</v>
      </c>
      <c r="S435" s="9">
        <f t="shared" si="110"/>
        <v>533</v>
      </c>
      <c r="T435" s="9">
        <f>IF(S435&lt;Q8,-1000,IF(S435&lt;=Q10,O10*S435+P10,IF(S435&lt;=Q11,O11*S435+P11,IF(S435&lt;=Q12,O12*S435+P12,8000))))</f>
        <v>8000</v>
      </c>
      <c r="U435" s="9">
        <f>IF(S435&lt;Q13,-1000,IF(S435&lt;=Q15,O15*S435+P15,IF(S435&lt;=Q16,O16*S435+P16,IF(S435&lt;=Q17,O17*S435+P17,8000))))</f>
        <v>5303.202216729995</v>
      </c>
      <c r="V435" s="9">
        <f>'Perfos Décollage'!F2</f>
        <v>500</v>
      </c>
      <c r="W435" s="9">
        <f t="shared" si="104"/>
        <v>0</v>
      </c>
      <c r="X435" s="9">
        <f t="shared" si="101"/>
        <v>-4000</v>
      </c>
      <c r="Y435" s="9">
        <f t="shared" si="105"/>
        <v>0</v>
      </c>
      <c r="Z435" s="9">
        <f t="shared" si="102"/>
        <v>-4000</v>
      </c>
    </row>
    <row r="436" spans="1:26" ht="15">
      <c r="A436" s="8">
        <f t="shared" si="106"/>
        <v>0.9667999999999904</v>
      </c>
      <c r="B436" s="9">
        <f>'Masse et Centrage'!$G$44</f>
        <v>932</v>
      </c>
      <c r="D436" s="8">
        <f t="shared" si="107"/>
        <v>0.9667999999999904</v>
      </c>
      <c r="E436" s="9">
        <f t="shared" si="114"/>
        <v>1021.0549999999841</v>
      </c>
      <c r="G436" s="8">
        <f t="shared" si="108"/>
        <v>0.9667999999999904</v>
      </c>
      <c r="H436" s="9">
        <v>-1000</v>
      </c>
      <c r="J436" s="8">
        <f t="shared" si="109"/>
        <v>0.9668</v>
      </c>
      <c r="K436" s="9">
        <f>IF(J436=N2,'Masse et Centrage'!$G$44,-1000)</f>
        <v>-1000</v>
      </c>
      <c r="L436" s="9">
        <f t="shared" si="103"/>
        <v>0</v>
      </c>
      <c r="S436" s="9">
        <f t="shared" si="110"/>
        <v>534</v>
      </c>
      <c r="T436" s="9">
        <f>IF(S436&lt;Q8,-1000,IF(S436&lt;=Q10,O10*S436+P10,IF(S436&lt;=Q11,O11*S436+P11,IF(S436&lt;=Q12,O12*S436+P12,8000))))</f>
        <v>8000</v>
      </c>
      <c r="U436" s="9">
        <f>IF(S436&lt;Q13,-1000,IF(S436&lt;=Q15,O15*S436+P15,IF(S436&lt;=Q16,O16*S436+P16,IF(S436&lt;=Q17,O17*S436+P17,8000))))</f>
        <v>5317.057135379995</v>
      </c>
      <c r="V436" s="9">
        <f>'Perfos Décollage'!F2</f>
        <v>500</v>
      </c>
      <c r="W436" s="9">
        <f t="shared" si="104"/>
        <v>0</v>
      </c>
      <c r="X436" s="9">
        <f t="shared" si="101"/>
        <v>-4000</v>
      </c>
      <c r="Y436" s="9">
        <f t="shared" si="105"/>
        <v>0</v>
      </c>
      <c r="Z436" s="9">
        <f t="shared" si="102"/>
        <v>-4000</v>
      </c>
    </row>
    <row r="437" spans="1:26" ht="15">
      <c r="A437" s="8">
        <f t="shared" si="106"/>
        <v>0.9669999999999904</v>
      </c>
      <c r="B437" s="9">
        <f>'Masse et Centrage'!$G$44</f>
        <v>932</v>
      </c>
      <c r="D437" s="8">
        <f t="shared" si="107"/>
        <v>0.9669999999999904</v>
      </c>
      <c r="E437" s="9">
        <f t="shared" si="114"/>
        <v>1021.3874999999841</v>
      </c>
      <c r="G437" s="8">
        <f t="shared" si="108"/>
        <v>0.9669999999999904</v>
      </c>
      <c r="H437" s="9">
        <v>-1000</v>
      </c>
      <c r="J437" s="8">
        <f t="shared" si="109"/>
        <v>0.967</v>
      </c>
      <c r="K437" s="9">
        <f>IF(J437=N2,'Masse et Centrage'!$G$44,-1000)</f>
        <v>-1000</v>
      </c>
      <c r="L437" s="9">
        <f t="shared" si="103"/>
        <v>0</v>
      </c>
      <c r="S437" s="9">
        <f t="shared" si="110"/>
        <v>535</v>
      </c>
      <c r="T437" s="9">
        <f>IF(S437&lt;Q8,-1000,IF(S437&lt;=Q10,O10*S437+P10,IF(S437&lt;=Q11,O11*S437+P11,IF(S437&lt;=Q12,O12*S437+P12,8000))))</f>
        <v>8000</v>
      </c>
      <c r="U437" s="9">
        <f>IF(S437&lt;Q13,-1000,IF(S437&lt;=Q15,O15*S437+P15,IF(S437&lt;=Q16,O16*S437+P16,IF(S437&lt;=Q17,O17*S437+P17,8000))))</f>
        <v>5330.9120540299955</v>
      </c>
      <c r="V437" s="9">
        <f>'Perfos Décollage'!F2</f>
        <v>500</v>
      </c>
      <c r="W437" s="9">
        <f t="shared" si="104"/>
        <v>0</v>
      </c>
      <c r="X437" s="9">
        <f t="shared" si="101"/>
        <v>-4000</v>
      </c>
      <c r="Y437" s="9">
        <f t="shared" si="105"/>
        <v>0</v>
      </c>
      <c r="Z437" s="9">
        <f t="shared" si="102"/>
        <v>-4000</v>
      </c>
    </row>
    <row r="438" spans="1:26" ht="15">
      <c r="A438" s="8">
        <f t="shared" si="106"/>
        <v>0.9671999999999904</v>
      </c>
      <c r="B438" s="9">
        <f>'Masse et Centrage'!$G$44</f>
        <v>932</v>
      </c>
      <c r="D438" s="8">
        <f t="shared" si="107"/>
        <v>0.9671999999999904</v>
      </c>
      <c r="E438" s="9">
        <f t="shared" si="114"/>
        <v>1021.7199999999841</v>
      </c>
      <c r="G438" s="8">
        <f t="shared" si="108"/>
        <v>0.9671999999999904</v>
      </c>
      <c r="H438" s="9">
        <v>-1000</v>
      </c>
      <c r="J438" s="8">
        <f t="shared" si="109"/>
        <v>0.9672</v>
      </c>
      <c r="K438" s="9">
        <f>IF(J438=N2,'Masse et Centrage'!$G$44,-1000)</f>
        <v>-1000</v>
      </c>
      <c r="L438" s="9">
        <f t="shared" si="103"/>
        <v>0</v>
      </c>
      <c r="S438" s="9">
        <f t="shared" si="110"/>
        <v>536</v>
      </c>
      <c r="T438" s="9">
        <f>IF(S438&lt;Q8,-1000,IF(S438&lt;=Q10,O10*S438+P10,IF(S438&lt;=Q11,O11*S438+P11,IF(S438&lt;=Q12,O12*S438+P12,8000))))</f>
        <v>8000</v>
      </c>
      <c r="U438" s="9">
        <f>IF(S438&lt;Q13,-1000,IF(S438&lt;=Q15,O15*S438+P15,IF(S438&lt;=Q16,O16*S438+P16,IF(S438&lt;=Q17,O17*S438+P17,8000))))</f>
        <v>5344.766972679995</v>
      </c>
      <c r="V438" s="9">
        <f>'Perfos Décollage'!F2</f>
        <v>500</v>
      </c>
      <c r="W438" s="9">
        <f t="shared" si="104"/>
        <v>0</v>
      </c>
      <c r="X438" s="9">
        <f t="shared" si="101"/>
        <v>-4000</v>
      </c>
      <c r="Y438" s="9">
        <f t="shared" si="105"/>
        <v>0</v>
      </c>
      <c r="Z438" s="9">
        <f t="shared" si="102"/>
        <v>-4000</v>
      </c>
    </row>
    <row r="439" spans="1:26" ht="15">
      <c r="A439" s="8">
        <f t="shared" si="106"/>
        <v>0.9673999999999904</v>
      </c>
      <c r="B439" s="9">
        <f>'Masse et Centrage'!$G$44</f>
        <v>932</v>
      </c>
      <c r="D439" s="8">
        <f t="shared" si="107"/>
        <v>0.9673999999999904</v>
      </c>
      <c r="E439" s="9">
        <f t="shared" si="114"/>
        <v>1022.0524999999841</v>
      </c>
      <c r="G439" s="8">
        <f t="shared" si="108"/>
        <v>0.9673999999999904</v>
      </c>
      <c r="H439" s="9">
        <v>-1000</v>
      </c>
      <c r="J439" s="8">
        <f t="shared" si="109"/>
        <v>0.9674</v>
      </c>
      <c r="K439" s="9">
        <f>IF(J439=N2,'Masse et Centrage'!$G$44,-1000)</f>
        <v>-1000</v>
      </c>
      <c r="L439" s="9">
        <f t="shared" si="103"/>
        <v>0</v>
      </c>
      <c r="S439" s="9">
        <f t="shared" si="110"/>
        <v>537</v>
      </c>
      <c r="T439" s="9">
        <f>IF(S439&lt;Q8,-1000,IF(S439&lt;=Q10,O10*S439+P10,IF(S439&lt;=Q11,O11*S439+P11,IF(S439&lt;=Q12,O12*S439+P12,8000))))</f>
        <v>8000</v>
      </c>
      <c r="U439" s="9">
        <f>IF(S439&lt;Q13,-1000,IF(S439&lt;=Q15,O15*S439+P15,IF(S439&lt;=Q16,O16*S439+P16,IF(S439&lt;=Q17,O17*S439+P17,8000))))</f>
        <v>5358.621891329995</v>
      </c>
      <c r="V439" s="9">
        <f>'Perfos Décollage'!F2</f>
        <v>500</v>
      </c>
      <c r="W439" s="9">
        <f t="shared" si="104"/>
        <v>0</v>
      </c>
      <c r="X439" s="9">
        <f t="shared" si="101"/>
        <v>-4000</v>
      </c>
      <c r="Y439" s="9">
        <f t="shared" si="105"/>
        <v>0</v>
      </c>
      <c r="Z439" s="9">
        <f t="shared" si="102"/>
        <v>-4000</v>
      </c>
    </row>
    <row r="440" spans="1:26" ht="15">
      <c r="A440" s="8">
        <f t="shared" si="106"/>
        <v>0.9675999999999904</v>
      </c>
      <c r="B440" s="9">
        <f>'Masse et Centrage'!$G$44</f>
        <v>932</v>
      </c>
      <c r="D440" s="8">
        <f t="shared" si="107"/>
        <v>0.9675999999999904</v>
      </c>
      <c r="E440" s="9">
        <f t="shared" si="114"/>
        <v>1022.3849999999841</v>
      </c>
      <c r="G440" s="8">
        <f t="shared" si="108"/>
        <v>0.9675999999999904</v>
      </c>
      <c r="H440" s="9">
        <v>-1000</v>
      </c>
      <c r="J440" s="8">
        <f t="shared" si="109"/>
        <v>0.9676</v>
      </c>
      <c r="K440" s="9">
        <f>IF(J440=N2,'Masse et Centrage'!$G$44,-1000)</f>
        <v>-1000</v>
      </c>
      <c r="L440" s="9">
        <f t="shared" si="103"/>
        <v>0</v>
      </c>
      <c r="S440" s="9">
        <f t="shared" si="110"/>
        <v>538</v>
      </c>
      <c r="T440" s="9">
        <f>IF(S440&lt;Q8,-1000,IF(S440&lt;=Q10,O10*S440+P10,IF(S440&lt;=Q11,O11*S440+P11,IF(S440&lt;=Q12,O12*S440+P12,8000))))</f>
        <v>8000</v>
      </c>
      <c r="U440" s="9">
        <f>IF(S440&lt;Q13,-1000,IF(S440&lt;=Q15,O15*S440+P15,IF(S440&lt;=Q16,O16*S440+P16,IF(S440&lt;=Q17,O17*S440+P17,8000))))</f>
        <v>5372.476809979995</v>
      </c>
      <c r="V440" s="9">
        <f>'Perfos Décollage'!F2</f>
        <v>500</v>
      </c>
      <c r="W440" s="9">
        <f t="shared" si="104"/>
        <v>0</v>
      </c>
      <c r="X440" s="9">
        <f t="shared" si="101"/>
        <v>-4000</v>
      </c>
      <c r="Y440" s="9">
        <f t="shared" si="105"/>
        <v>0</v>
      </c>
      <c r="Z440" s="9">
        <f t="shared" si="102"/>
        <v>-4000</v>
      </c>
    </row>
    <row r="441" spans="1:26" ht="15">
      <c r="A441" s="8">
        <f t="shared" si="106"/>
        <v>0.9677999999999903</v>
      </c>
      <c r="B441" s="9">
        <f>'Masse et Centrage'!$G$44</f>
        <v>932</v>
      </c>
      <c r="D441" s="8">
        <f t="shared" si="107"/>
        <v>0.9677999999999903</v>
      </c>
      <c r="E441" s="9">
        <f t="shared" si="114"/>
        <v>1022.7174999999838</v>
      </c>
      <c r="G441" s="8">
        <f t="shared" si="108"/>
        <v>0.9677999999999903</v>
      </c>
      <c r="H441" s="9">
        <v>-1000</v>
      </c>
      <c r="J441" s="8">
        <f t="shared" si="109"/>
        <v>0.9678</v>
      </c>
      <c r="K441" s="9">
        <f>IF(J441=N2,'Masse et Centrage'!$G$44,-1000)</f>
        <v>-1000</v>
      </c>
      <c r="L441" s="9">
        <f t="shared" si="103"/>
        <v>0</v>
      </c>
      <c r="S441" s="9">
        <f t="shared" si="110"/>
        <v>539</v>
      </c>
      <c r="T441" s="9">
        <f>IF(S441&lt;Q8,-1000,IF(S441&lt;=Q10,O10*S441+P10,IF(S441&lt;=Q11,O11*S441+P11,IF(S441&lt;=Q12,O12*S441+P12,8000))))</f>
        <v>8000</v>
      </c>
      <c r="U441" s="9">
        <f>IF(S441&lt;Q13,-1000,IF(S441&lt;=Q15,O15*S441+P15,IF(S441&lt;=Q16,O16*S441+P16,IF(S441&lt;=Q17,O17*S441+P17,8000))))</f>
        <v>5386.331728629995</v>
      </c>
      <c r="V441" s="9">
        <f>'Perfos Décollage'!F2</f>
        <v>500</v>
      </c>
      <c r="W441" s="9">
        <f t="shared" si="104"/>
        <v>0</v>
      </c>
      <c r="X441" s="9">
        <f t="shared" si="101"/>
        <v>-4000</v>
      </c>
      <c r="Y441" s="9">
        <f t="shared" si="105"/>
        <v>0</v>
      </c>
      <c r="Z441" s="9">
        <f t="shared" si="102"/>
        <v>-4000</v>
      </c>
    </row>
    <row r="442" spans="1:26" ht="15">
      <c r="A442" s="8">
        <f t="shared" si="106"/>
        <v>0.9679999999999903</v>
      </c>
      <c r="B442" s="9">
        <f>'Masse et Centrage'!$G$44</f>
        <v>932</v>
      </c>
      <c r="D442" s="8">
        <f t="shared" si="107"/>
        <v>0.9679999999999903</v>
      </c>
      <c r="E442" s="9">
        <f t="shared" si="114"/>
        <v>1023.0499999999838</v>
      </c>
      <c r="G442" s="8">
        <f t="shared" si="108"/>
        <v>0.9679999999999903</v>
      </c>
      <c r="H442" s="9">
        <v>-1000</v>
      </c>
      <c r="J442" s="8">
        <f t="shared" si="109"/>
        <v>0.968</v>
      </c>
      <c r="K442" s="9">
        <f>IF(J442=N2,'Masse et Centrage'!$G$44,-1000)</f>
        <v>-1000</v>
      </c>
      <c r="L442" s="9">
        <f t="shared" si="103"/>
        <v>0</v>
      </c>
      <c r="S442" s="9">
        <f t="shared" si="110"/>
        <v>540</v>
      </c>
      <c r="T442" s="9">
        <f>IF(S442&lt;Q8,-1000,IF(S442&lt;=Q10,O10*S442+P10,IF(S442&lt;=Q11,O11*S442+P11,IF(S442&lt;=Q12,O12*S442+P12,8000))))</f>
        <v>8000</v>
      </c>
      <c r="U442" s="9">
        <f>IF(S442&lt;Q13,-1000,IF(S442&lt;=Q15,O15*S442+P15,IF(S442&lt;=Q16,O16*S442+P16,IF(S442&lt;=Q17,O17*S442+P17,8000))))</f>
        <v>5400.186647279995</v>
      </c>
      <c r="V442" s="9">
        <f>'Perfos Décollage'!F2</f>
        <v>500</v>
      </c>
      <c r="W442" s="9">
        <f t="shared" si="104"/>
        <v>0</v>
      </c>
      <c r="X442" s="9">
        <f t="shared" si="101"/>
        <v>-4000</v>
      </c>
      <c r="Y442" s="9">
        <f t="shared" si="105"/>
        <v>0</v>
      </c>
      <c r="Z442" s="9">
        <f t="shared" si="102"/>
        <v>-4000</v>
      </c>
    </row>
    <row r="443" spans="1:26" ht="15">
      <c r="A443" s="8">
        <f t="shared" si="106"/>
        <v>0.9681999999999903</v>
      </c>
      <c r="B443" s="9">
        <f>'Masse et Centrage'!$G$44</f>
        <v>932</v>
      </c>
      <c r="D443" s="8">
        <f t="shared" si="107"/>
        <v>0.9681999999999903</v>
      </c>
      <c r="E443" s="9">
        <f t="shared" si="114"/>
        <v>1023.3824999999838</v>
      </c>
      <c r="G443" s="8">
        <f t="shared" si="108"/>
        <v>0.9681999999999903</v>
      </c>
      <c r="H443" s="9">
        <v>-1000</v>
      </c>
      <c r="J443" s="8">
        <f t="shared" si="109"/>
        <v>0.9682</v>
      </c>
      <c r="K443" s="9">
        <f>IF(J443=N2,'Masse et Centrage'!$G$44,-1000)</f>
        <v>-1000</v>
      </c>
      <c r="L443" s="9">
        <f t="shared" si="103"/>
        <v>0</v>
      </c>
      <c r="S443" s="9">
        <f t="shared" si="110"/>
        <v>541</v>
      </c>
      <c r="T443" s="9">
        <f>IF(S443&lt;Q8,-1000,IF(S443&lt;=Q10,O10*S443+P10,IF(S443&lt;=Q11,O11*S443+P11,IF(S443&lt;=Q12,O12*S443+P12,8000))))</f>
        <v>8000</v>
      </c>
      <c r="U443" s="9">
        <f>IF(S443&lt;Q13,-1000,IF(S443&lt;=Q15,O15*S443+P15,IF(S443&lt;=Q16,O16*S443+P16,IF(S443&lt;=Q17,O17*S443+P17,8000))))</f>
        <v>5414.041565929995</v>
      </c>
      <c r="V443" s="9">
        <f>'Perfos Décollage'!F2</f>
        <v>500</v>
      </c>
      <c r="W443" s="9">
        <f t="shared" si="104"/>
        <v>0</v>
      </c>
      <c r="X443" s="9">
        <f t="shared" si="101"/>
        <v>-4000</v>
      </c>
      <c r="Y443" s="9">
        <f t="shared" si="105"/>
        <v>0</v>
      </c>
      <c r="Z443" s="9">
        <f t="shared" si="102"/>
        <v>-4000</v>
      </c>
    </row>
    <row r="444" spans="1:26" ht="15">
      <c r="A444" s="8">
        <f t="shared" si="106"/>
        <v>0.9683999999999903</v>
      </c>
      <c r="B444" s="9">
        <f>'Masse et Centrage'!$G$44</f>
        <v>932</v>
      </c>
      <c r="D444" s="8">
        <f t="shared" si="107"/>
        <v>0.9683999999999903</v>
      </c>
      <c r="E444" s="9">
        <f t="shared" si="114"/>
        <v>1023.7149999999838</v>
      </c>
      <c r="G444" s="8">
        <f t="shared" si="108"/>
        <v>0.9683999999999903</v>
      </c>
      <c r="H444" s="9">
        <v>-1000</v>
      </c>
      <c r="J444" s="8">
        <f t="shared" si="109"/>
        <v>0.9684</v>
      </c>
      <c r="K444" s="9">
        <f>IF(J444=N2,'Masse et Centrage'!$G$44,-1000)</f>
        <v>-1000</v>
      </c>
      <c r="L444" s="9">
        <f t="shared" si="103"/>
        <v>0</v>
      </c>
      <c r="S444" s="9">
        <f t="shared" si="110"/>
        <v>542</v>
      </c>
      <c r="T444" s="9">
        <f>IF(S444&lt;Q8,-1000,IF(S444&lt;=Q10,O10*S444+P10,IF(S444&lt;=Q11,O11*S444+P11,IF(S444&lt;=Q12,O12*S444+P12,8000))))</f>
        <v>8000</v>
      </c>
      <c r="U444" s="9">
        <f>IF(S444&lt;Q13,-1000,IF(S444&lt;=Q15,O15*S444+P15,IF(S444&lt;=Q16,O16*S444+P16,IF(S444&lt;=Q17,O17*S444+P17,8000))))</f>
        <v>5427.896484579995</v>
      </c>
      <c r="V444" s="9">
        <f>'Perfos Décollage'!F2</f>
        <v>500</v>
      </c>
      <c r="W444" s="9">
        <f t="shared" si="104"/>
        <v>0</v>
      </c>
      <c r="X444" s="9">
        <f t="shared" si="101"/>
        <v>-4000</v>
      </c>
      <c r="Y444" s="9">
        <f t="shared" si="105"/>
        <v>0</v>
      </c>
      <c r="Z444" s="9">
        <f t="shared" si="102"/>
        <v>-4000</v>
      </c>
    </row>
    <row r="445" spans="1:26" ht="15">
      <c r="A445" s="8">
        <f t="shared" si="106"/>
        <v>0.9685999999999902</v>
      </c>
      <c r="B445" s="9">
        <f>'Masse et Centrage'!$G$44</f>
        <v>932</v>
      </c>
      <c r="D445" s="8">
        <f t="shared" si="107"/>
        <v>0.9685999999999902</v>
      </c>
      <c r="E445" s="9">
        <f t="shared" si="114"/>
        <v>1024.0474999999838</v>
      </c>
      <c r="G445" s="8">
        <f t="shared" si="108"/>
        <v>0.9685999999999902</v>
      </c>
      <c r="H445" s="9">
        <v>-1000</v>
      </c>
      <c r="J445" s="8">
        <f t="shared" si="109"/>
        <v>0.9686</v>
      </c>
      <c r="K445" s="9">
        <f>IF(J445=N2,'Masse et Centrage'!$G$44,-1000)</f>
        <v>-1000</v>
      </c>
      <c r="L445" s="9">
        <f t="shared" si="103"/>
        <v>0</v>
      </c>
      <c r="S445" s="9">
        <f t="shared" si="110"/>
        <v>543</v>
      </c>
      <c r="T445" s="9">
        <f>IF(S445&lt;Q8,-1000,IF(S445&lt;=Q10,O10*S445+P10,IF(S445&lt;=Q11,O11*S445+P11,IF(S445&lt;=Q12,O12*S445+P12,8000))))</f>
        <v>8000</v>
      </c>
      <c r="U445" s="9">
        <f>IF(S445&lt;Q13,-1000,IF(S445&lt;=Q15,O15*S445+P15,IF(S445&lt;=Q16,O16*S445+P16,IF(S445&lt;=Q17,O17*S445+P17,8000))))</f>
        <v>5441.751403229995</v>
      </c>
      <c r="V445" s="9">
        <f>'Perfos Décollage'!F2</f>
        <v>500</v>
      </c>
      <c r="W445" s="9">
        <f t="shared" si="104"/>
        <v>0</v>
      </c>
      <c r="X445" s="9">
        <f t="shared" si="101"/>
        <v>-4000</v>
      </c>
      <c r="Y445" s="9">
        <f t="shared" si="105"/>
        <v>0</v>
      </c>
      <c r="Z445" s="9">
        <f t="shared" si="102"/>
        <v>-4000</v>
      </c>
    </row>
    <row r="446" spans="1:26" ht="15">
      <c r="A446" s="8">
        <f t="shared" si="106"/>
        <v>0.9687999999999902</v>
      </c>
      <c r="B446" s="9">
        <f>'Masse et Centrage'!$G$44</f>
        <v>932</v>
      </c>
      <c r="D446" s="8">
        <f t="shared" si="107"/>
        <v>0.9687999999999902</v>
      </c>
      <c r="E446" s="9">
        <f t="shared" si="114"/>
        <v>1024.3799999999837</v>
      </c>
      <c r="G446" s="8">
        <f t="shared" si="108"/>
        <v>0.9687999999999902</v>
      </c>
      <c r="H446" s="9">
        <v>-1000</v>
      </c>
      <c r="J446" s="8">
        <f t="shared" si="109"/>
        <v>0.9688</v>
      </c>
      <c r="K446" s="9">
        <f>IF(J446=N2,'Masse et Centrage'!$G$44,-1000)</f>
        <v>-1000</v>
      </c>
      <c r="L446" s="9">
        <f t="shared" si="103"/>
        <v>0</v>
      </c>
      <c r="S446" s="9">
        <f t="shared" si="110"/>
        <v>544</v>
      </c>
      <c r="T446" s="9">
        <f>IF(S446&lt;Q8,-1000,IF(S446&lt;=Q10,O10*S446+P10,IF(S446&lt;=Q11,O11*S446+P11,IF(S446&lt;=Q12,O12*S446+P12,8000))))</f>
        <v>8000</v>
      </c>
      <c r="U446" s="9">
        <f>IF(S446&lt;Q13,-1000,IF(S446&lt;=Q15,O15*S446+P15,IF(S446&lt;=Q16,O16*S446+P16,IF(S446&lt;=Q17,O17*S446+P17,8000))))</f>
        <v>5455.606321879995</v>
      </c>
      <c r="V446" s="9">
        <f>'Perfos Décollage'!F2</f>
        <v>500</v>
      </c>
      <c r="W446" s="9">
        <f t="shared" si="104"/>
        <v>0</v>
      </c>
      <c r="X446" s="9">
        <f t="shared" si="101"/>
        <v>-4000</v>
      </c>
      <c r="Y446" s="9">
        <f t="shared" si="105"/>
        <v>0</v>
      </c>
      <c r="Z446" s="9">
        <f t="shared" si="102"/>
        <v>-4000</v>
      </c>
    </row>
    <row r="447" spans="1:26" ht="15">
      <c r="A447" s="8">
        <f t="shared" si="106"/>
        <v>0.9689999999999902</v>
      </c>
      <c r="B447" s="9">
        <f>'Masse et Centrage'!$G$44</f>
        <v>932</v>
      </c>
      <c r="D447" s="8">
        <f t="shared" si="107"/>
        <v>0.9689999999999902</v>
      </c>
      <c r="E447" s="9">
        <f t="shared" si="114"/>
        <v>1024.7124999999837</v>
      </c>
      <c r="G447" s="8">
        <f t="shared" si="108"/>
        <v>0.9689999999999902</v>
      </c>
      <c r="H447" s="9">
        <v>-1000</v>
      </c>
      <c r="J447" s="8">
        <f t="shared" si="109"/>
        <v>0.969</v>
      </c>
      <c r="K447" s="9">
        <f>IF(J447=N2,'Masse et Centrage'!$G$44,-1000)</f>
        <v>-1000</v>
      </c>
      <c r="L447" s="9">
        <f t="shared" si="103"/>
        <v>0</v>
      </c>
      <c r="S447" s="9">
        <f t="shared" si="110"/>
        <v>545</v>
      </c>
      <c r="T447" s="9">
        <f>IF(S447&lt;Q8,-1000,IF(S447&lt;=Q10,O10*S447+P10,IF(S447&lt;=Q11,O11*S447+P11,IF(S447&lt;=Q12,O12*S447+P12,8000))))</f>
        <v>8000</v>
      </c>
      <c r="U447" s="9">
        <f>IF(S447&lt;Q13,-1000,IF(S447&lt;=Q15,O15*S447+P15,IF(S447&lt;=Q16,O16*S447+P16,IF(S447&lt;=Q17,O17*S447+P17,8000))))</f>
        <v>5469.461240529995</v>
      </c>
      <c r="V447" s="9">
        <f>'Perfos Décollage'!F2</f>
        <v>500</v>
      </c>
      <c r="W447" s="9">
        <f t="shared" si="104"/>
        <v>0</v>
      </c>
      <c r="X447" s="9">
        <f t="shared" si="101"/>
        <v>-4000</v>
      </c>
      <c r="Y447" s="9">
        <f t="shared" si="105"/>
        <v>0</v>
      </c>
      <c r="Z447" s="9">
        <f t="shared" si="102"/>
        <v>-4000</v>
      </c>
    </row>
    <row r="448" spans="1:26" ht="15">
      <c r="A448" s="8">
        <f t="shared" si="106"/>
        <v>0.9691999999999902</v>
      </c>
      <c r="B448" s="9">
        <f>'Masse et Centrage'!$G$44</f>
        <v>932</v>
      </c>
      <c r="D448" s="8">
        <f t="shared" si="107"/>
        <v>0.9691999999999902</v>
      </c>
      <c r="E448" s="9">
        <f t="shared" si="114"/>
        <v>1025.0449999999837</v>
      </c>
      <c r="G448" s="8">
        <f t="shared" si="108"/>
        <v>0.9691999999999902</v>
      </c>
      <c r="H448" s="9">
        <v>-1000</v>
      </c>
      <c r="J448" s="8">
        <f t="shared" si="109"/>
        <v>0.9692</v>
      </c>
      <c r="K448" s="9">
        <f>IF(J448=N2,'Masse et Centrage'!$G$44,-1000)</f>
        <v>-1000</v>
      </c>
      <c r="L448" s="9">
        <f t="shared" si="103"/>
        <v>0</v>
      </c>
      <c r="S448" s="9">
        <f t="shared" si="110"/>
        <v>546</v>
      </c>
      <c r="T448" s="9">
        <f>IF(S448&lt;Q8,-1000,IF(S448&lt;=Q10,O10*S448+P10,IF(S448&lt;=Q11,O11*S448+P11,IF(S448&lt;=Q12,O12*S448+P12,8000))))</f>
        <v>8000</v>
      </c>
      <c r="U448" s="9">
        <f>IF(S448&lt;Q13,-1000,IF(S448&lt;=Q15,O15*S448+P15,IF(S448&lt;=Q16,O16*S448+P16,IF(S448&lt;=Q17,O17*S448+P17,8000))))</f>
        <v>5483.316159179995</v>
      </c>
      <c r="V448" s="9">
        <f>'Perfos Décollage'!F2</f>
        <v>500</v>
      </c>
      <c r="W448" s="9">
        <f t="shared" si="104"/>
        <v>0</v>
      </c>
      <c r="X448" s="9">
        <f t="shared" si="101"/>
        <v>-4000</v>
      </c>
      <c r="Y448" s="9">
        <f t="shared" si="105"/>
        <v>0</v>
      </c>
      <c r="Z448" s="9">
        <f t="shared" si="102"/>
        <v>-4000</v>
      </c>
    </row>
    <row r="449" spans="1:26" ht="15">
      <c r="A449" s="8">
        <f t="shared" si="106"/>
        <v>0.9693999999999902</v>
      </c>
      <c r="B449" s="9">
        <f>'Masse et Centrage'!$G$44</f>
        <v>932</v>
      </c>
      <c r="D449" s="8">
        <f t="shared" si="107"/>
        <v>0.9693999999999902</v>
      </c>
      <c r="E449" s="9">
        <f t="shared" si="114"/>
        <v>1025.3774999999837</v>
      </c>
      <c r="G449" s="8">
        <f t="shared" si="108"/>
        <v>0.9693999999999902</v>
      </c>
      <c r="H449" s="9">
        <v>-1000</v>
      </c>
      <c r="J449" s="8">
        <f t="shared" si="109"/>
        <v>0.9694</v>
      </c>
      <c r="K449" s="9">
        <f>IF(J449=N2,'Masse et Centrage'!$G$44,-1000)</f>
        <v>-1000</v>
      </c>
      <c r="L449" s="9">
        <f t="shared" si="103"/>
        <v>0</v>
      </c>
      <c r="S449" s="9">
        <f t="shared" si="110"/>
        <v>547</v>
      </c>
      <c r="T449" s="9">
        <f>IF(S449&lt;Q8,-1000,IF(S449&lt;=Q10,O10*S449+P10,IF(S449&lt;=Q11,O11*S449+P11,IF(S449&lt;=Q12,O12*S449+P12,8000))))</f>
        <v>8000</v>
      </c>
      <c r="U449" s="9">
        <f>IF(S449&lt;Q13,-1000,IF(S449&lt;=Q15,O15*S449+P15,IF(S449&lt;=Q16,O16*S449+P16,IF(S449&lt;=Q17,O17*S449+P17,8000))))</f>
        <v>5497.171077829995</v>
      </c>
      <c r="V449" s="9">
        <f>'Perfos Décollage'!F2</f>
        <v>500</v>
      </c>
      <c r="W449" s="9">
        <f t="shared" si="104"/>
        <v>0</v>
      </c>
      <c r="X449" s="9">
        <f t="shared" si="101"/>
        <v>-4000</v>
      </c>
      <c r="Y449" s="9">
        <f t="shared" si="105"/>
        <v>0</v>
      </c>
      <c r="Z449" s="9">
        <f t="shared" si="102"/>
        <v>-4000</v>
      </c>
    </row>
    <row r="450" spans="1:26" ht="15">
      <c r="A450" s="8">
        <f t="shared" si="106"/>
        <v>0.9695999999999901</v>
      </c>
      <c r="B450" s="9">
        <f>'Masse et Centrage'!$G$44</f>
        <v>932</v>
      </c>
      <c r="D450" s="8">
        <f t="shared" si="107"/>
        <v>0.9695999999999901</v>
      </c>
      <c r="E450" s="9">
        <f t="shared" si="114"/>
        <v>1025.7099999999837</v>
      </c>
      <c r="G450" s="8">
        <f t="shared" si="108"/>
        <v>0.9695999999999901</v>
      </c>
      <c r="H450" s="9">
        <v>-1000</v>
      </c>
      <c r="J450" s="8">
        <f t="shared" si="109"/>
        <v>0.9696</v>
      </c>
      <c r="K450" s="9">
        <f>IF(J450=N2,'Masse et Centrage'!$G$44,-1000)</f>
        <v>-1000</v>
      </c>
      <c r="L450" s="9">
        <f t="shared" si="103"/>
        <v>0</v>
      </c>
      <c r="S450" s="9">
        <f t="shared" si="110"/>
        <v>548</v>
      </c>
      <c r="T450" s="9">
        <f>IF(S450&lt;Q8,-1000,IF(S450&lt;=Q10,O10*S450+P10,IF(S450&lt;=Q11,O11*S450+P11,IF(S450&lt;=Q12,O12*S450+P12,8000))))</f>
        <v>8000</v>
      </c>
      <c r="U450" s="9">
        <f>IF(S450&lt;Q13,-1000,IF(S450&lt;=Q15,O15*S450+P15,IF(S450&lt;=Q16,O16*S450+P16,IF(S450&lt;=Q17,O17*S450+P17,8000))))</f>
        <v>5511.025996479995</v>
      </c>
      <c r="V450" s="9">
        <f>'Perfos Décollage'!F2</f>
        <v>500</v>
      </c>
      <c r="W450" s="9">
        <f t="shared" si="104"/>
        <v>0</v>
      </c>
      <c r="X450" s="9">
        <f aca="true" t="shared" si="115" ref="X450:X513">IF(W450=0,-4000,T450)</f>
        <v>-4000</v>
      </c>
      <c r="Y450" s="9">
        <f t="shared" si="105"/>
        <v>0</v>
      </c>
      <c r="Z450" s="9">
        <f aca="true" t="shared" si="116" ref="Z450:Z513">IF(Y450=0,-4000,U450)</f>
        <v>-4000</v>
      </c>
    </row>
    <row r="451" spans="1:26" ht="15">
      <c r="A451" s="8">
        <f t="shared" si="106"/>
        <v>0.9697999999999901</v>
      </c>
      <c r="B451" s="9">
        <f>'Masse et Centrage'!$G$44</f>
        <v>932</v>
      </c>
      <c r="D451" s="8">
        <f t="shared" si="107"/>
        <v>0.9697999999999901</v>
      </c>
      <c r="E451" s="9">
        <f t="shared" si="114"/>
        <v>1026.0424999999836</v>
      </c>
      <c r="G451" s="8">
        <f t="shared" si="108"/>
        <v>0.9697999999999901</v>
      </c>
      <c r="H451" s="9">
        <v>-1000</v>
      </c>
      <c r="J451" s="8">
        <f t="shared" si="109"/>
        <v>0.9698</v>
      </c>
      <c r="K451" s="9">
        <f>IF(J451=N2,'Masse et Centrage'!$G$44,-1000)</f>
        <v>-1000</v>
      </c>
      <c r="L451" s="9">
        <f aca="true" t="shared" si="117" ref="L451:L514">IF(K451&gt;E451,1,0)</f>
        <v>0</v>
      </c>
      <c r="S451" s="9">
        <f t="shared" si="110"/>
        <v>549</v>
      </c>
      <c r="T451" s="9">
        <f>IF(S451&lt;Q8,-1000,IF(S451&lt;=Q10,O10*S451+P10,IF(S451&lt;=Q11,O11*S451+P11,IF(S451&lt;=Q12,O12*S451+P12,8000))))</f>
        <v>8000</v>
      </c>
      <c r="U451" s="9">
        <f>IF(S451&lt;Q13,-1000,IF(S451&lt;=Q15,O15*S451+P15,IF(S451&lt;=Q16,O16*S451+P16,IF(S451&lt;=Q17,O17*S451+P17,8000))))</f>
        <v>5524.880915129995</v>
      </c>
      <c r="V451" s="9">
        <f>'Perfos Décollage'!F2</f>
        <v>500</v>
      </c>
      <c r="W451" s="9">
        <f aca="true" t="shared" si="118" ref="W451:W514">IF(AND(V451&lt;=T451,V451&gt;T450),S451,0)</f>
        <v>0</v>
      </c>
      <c r="X451" s="9">
        <f t="shared" si="115"/>
        <v>-4000</v>
      </c>
      <c r="Y451" s="9">
        <f aca="true" t="shared" si="119" ref="Y451:Y514">IF(AND(V451&lt;=U451,V451&gt;U450),S451,0)</f>
        <v>0</v>
      </c>
      <c r="Z451" s="9">
        <f t="shared" si="116"/>
        <v>-4000</v>
      </c>
    </row>
    <row r="452" spans="1:26" ht="15">
      <c r="A452" s="8">
        <f aca="true" t="shared" si="120" ref="A452:A515">A451+0.0002</f>
        <v>0.9699999999999901</v>
      </c>
      <c r="B452" s="9">
        <f>'Masse et Centrage'!$G$44</f>
        <v>932</v>
      </c>
      <c r="D452" s="8">
        <f aca="true" t="shared" si="121" ref="D452:D515">D451+0.0002</f>
        <v>0.9699999999999901</v>
      </c>
      <c r="E452" s="9">
        <f t="shared" si="114"/>
        <v>1026.3749999999836</v>
      </c>
      <c r="G452" s="8">
        <f aca="true" t="shared" si="122" ref="G452:G515">G451+0.0002</f>
        <v>0.9699999999999901</v>
      </c>
      <c r="H452" s="9">
        <v>-1000</v>
      </c>
      <c r="J452" s="8">
        <f aca="true" t="shared" si="123" ref="J452:J515">ROUND(J451+0.0002,4)</f>
        <v>0.97</v>
      </c>
      <c r="K452" s="9">
        <f>IF(J452=N2,'Masse et Centrage'!$G$44,-1000)</f>
        <v>-1000</v>
      </c>
      <c r="L452" s="9">
        <f t="shared" si="117"/>
        <v>0</v>
      </c>
      <c r="S452" s="9">
        <f aca="true" t="shared" si="124" ref="S452:S515">S451+1</f>
        <v>550</v>
      </c>
      <c r="T452" s="9">
        <f>IF(S452&lt;Q8,-1000,IF(S452&lt;=Q10,O10*S452+P10,IF(S452&lt;=Q11,O11*S452+P11,IF(S452&lt;=Q12,O12*S452+P12,8000))))</f>
        <v>8000</v>
      </c>
      <c r="U452" s="9">
        <f>IF(S452&lt;Q13,-1000,IF(S452&lt;=Q15,O15*S452+P15,IF(S452&lt;=Q16,O16*S452+P16,IF(S452&lt;=Q17,O17*S452+P17,8000))))</f>
        <v>5538.735833779995</v>
      </c>
      <c r="V452" s="9">
        <f>'Perfos Décollage'!F2</f>
        <v>500</v>
      </c>
      <c r="W452" s="9">
        <f t="shared" si="118"/>
        <v>0</v>
      </c>
      <c r="X452" s="9">
        <f t="shared" si="115"/>
        <v>-4000</v>
      </c>
      <c r="Y452" s="9">
        <f t="shared" si="119"/>
        <v>0</v>
      </c>
      <c r="Z452" s="9">
        <f t="shared" si="116"/>
        <v>-4000</v>
      </c>
    </row>
    <row r="453" spans="1:26" ht="15">
      <c r="A453" s="8">
        <f t="shared" si="120"/>
        <v>0.9701999999999901</v>
      </c>
      <c r="B453" s="9">
        <f>'Masse et Centrage'!$G$44</f>
        <v>932</v>
      </c>
      <c r="D453" s="8">
        <f t="shared" si="121"/>
        <v>0.9701999999999901</v>
      </c>
      <c r="E453" s="9">
        <f t="shared" si="114"/>
        <v>1026.7074999999834</v>
      </c>
      <c r="G453" s="8">
        <f t="shared" si="122"/>
        <v>0.9701999999999901</v>
      </c>
      <c r="H453" s="9">
        <v>-1000</v>
      </c>
      <c r="J453" s="8">
        <f t="shared" si="123"/>
        <v>0.9702</v>
      </c>
      <c r="K453" s="9">
        <f>IF(J453=N2,'Masse et Centrage'!$G$44,-1000)</f>
        <v>-1000</v>
      </c>
      <c r="L453" s="9">
        <f t="shared" si="117"/>
        <v>0</v>
      </c>
      <c r="S453" s="9">
        <f t="shared" si="124"/>
        <v>551</v>
      </c>
      <c r="T453" s="9">
        <f>IF(S453&lt;Q8,-1000,IF(S453&lt;=Q10,O10*S453+P10,IF(S453&lt;=Q11,O11*S453+P11,IF(S453&lt;=Q12,O12*S453+P12,8000))))</f>
        <v>8000</v>
      </c>
      <c r="U453" s="9">
        <f>IF(S453&lt;Q13,-1000,IF(S453&lt;=Q15,O15*S453+P15,IF(S453&lt;=Q16,O16*S453+P16,IF(S453&lt;=Q17,O17*S453+P17,8000))))</f>
        <v>5552.590752429995</v>
      </c>
      <c r="V453" s="9">
        <f>'Perfos Décollage'!F2</f>
        <v>500</v>
      </c>
      <c r="W453" s="9">
        <f t="shared" si="118"/>
        <v>0</v>
      </c>
      <c r="X453" s="9">
        <f t="shared" si="115"/>
        <v>-4000</v>
      </c>
      <c r="Y453" s="9">
        <f t="shared" si="119"/>
        <v>0</v>
      </c>
      <c r="Z453" s="9">
        <f t="shared" si="116"/>
        <v>-4000</v>
      </c>
    </row>
    <row r="454" spans="1:26" ht="15">
      <c r="A454" s="8">
        <f t="shared" si="120"/>
        <v>0.97039999999999</v>
      </c>
      <c r="B454" s="9">
        <f>'Masse et Centrage'!$G$44</f>
        <v>932</v>
      </c>
      <c r="D454" s="8">
        <f t="shared" si="121"/>
        <v>0.97039999999999</v>
      </c>
      <c r="E454" s="9">
        <f t="shared" si="114"/>
        <v>1027.0399999999834</v>
      </c>
      <c r="G454" s="8">
        <f t="shared" si="122"/>
        <v>0.97039999999999</v>
      </c>
      <c r="H454" s="9">
        <v>-1000</v>
      </c>
      <c r="J454" s="8">
        <f t="shared" si="123"/>
        <v>0.9704</v>
      </c>
      <c r="K454" s="9">
        <f>IF(J454=N2,'Masse et Centrage'!$G$44,-1000)</f>
        <v>-1000</v>
      </c>
      <c r="L454" s="9">
        <f t="shared" si="117"/>
        <v>0</v>
      </c>
      <c r="S454" s="9">
        <f t="shared" si="124"/>
        <v>552</v>
      </c>
      <c r="T454" s="9">
        <f>IF(S454&lt;Q8,-1000,IF(S454&lt;=Q10,O10*S454+P10,IF(S454&lt;=Q11,O11*S454+P11,IF(S454&lt;=Q12,O12*S454+P12,8000))))</f>
        <v>8000</v>
      </c>
      <c r="U454" s="9">
        <f>IF(S454&lt;Q13,-1000,IF(S454&lt;=Q15,O15*S454+P15,IF(S454&lt;=Q16,O16*S454+P16,IF(S454&lt;=Q17,O17*S454+P17,8000))))</f>
        <v>5566.445671079995</v>
      </c>
      <c r="V454" s="9">
        <f>'Perfos Décollage'!F2</f>
        <v>500</v>
      </c>
      <c r="W454" s="9">
        <f t="shared" si="118"/>
        <v>0</v>
      </c>
      <c r="X454" s="9">
        <f t="shared" si="115"/>
        <v>-4000</v>
      </c>
      <c r="Y454" s="9">
        <f t="shared" si="119"/>
        <v>0</v>
      </c>
      <c r="Z454" s="9">
        <f t="shared" si="116"/>
        <v>-4000</v>
      </c>
    </row>
    <row r="455" spans="1:26" ht="15">
      <c r="A455" s="8">
        <f t="shared" si="120"/>
        <v>0.97059999999999</v>
      </c>
      <c r="B455" s="9">
        <f>'Masse et Centrage'!$G$44</f>
        <v>932</v>
      </c>
      <c r="D455" s="8">
        <f t="shared" si="121"/>
        <v>0.97059999999999</v>
      </c>
      <c r="E455" s="9">
        <f t="shared" si="114"/>
        <v>1027.3724999999833</v>
      </c>
      <c r="G455" s="8">
        <f t="shared" si="122"/>
        <v>0.97059999999999</v>
      </c>
      <c r="H455" s="9">
        <v>-1000</v>
      </c>
      <c r="J455" s="8">
        <f t="shared" si="123"/>
        <v>0.9706</v>
      </c>
      <c r="K455" s="9">
        <f>IF(J455=N2,'Masse et Centrage'!$G$44,-1000)</f>
        <v>-1000</v>
      </c>
      <c r="L455" s="9">
        <f t="shared" si="117"/>
        <v>0</v>
      </c>
      <c r="S455" s="9">
        <f t="shared" si="124"/>
        <v>553</v>
      </c>
      <c r="T455" s="9">
        <f>IF(S455&lt;Q8,-1000,IF(S455&lt;=Q10,O10*S455+P10,IF(S455&lt;=Q11,O11*S455+P11,IF(S455&lt;=Q12,O12*S455+P12,8000))))</f>
        <v>8000</v>
      </c>
      <c r="U455" s="9">
        <f>IF(S455&lt;Q13,-1000,IF(S455&lt;=Q15,O15*S455+P15,IF(S455&lt;=Q16,O16*S455+P16,IF(S455&lt;=Q17,O17*S455+P17,8000))))</f>
        <v>5580.3005897299945</v>
      </c>
      <c r="V455" s="9">
        <f>'Perfos Décollage'!F2</f>
        <v>500</v>
      </c>
      <c r="W455" s="9">
        <f t="shared" si="118"/>
        <v>0</v>
      </c>
      <c r="X455" s="9">
        <f t="shared" si="115"/>
        <v>-4000</v>
      </c>
      <c r="Y455" s="9">
        <f t="shared" si="119"/>
        <v>0</v>
      </c>
      <c r="Z455" s="9">
        <f t="shared" si="116"/>
        <v>-4000</v>
      </c>
    </row>
    <row r="456" spans="1:26" ht="15">
      <c r="A456" s="8">
        <f t="shared" si="120"/>
        <v>0.97079999999999</v>
      </c>
      <c r="B456" s="9">
        <f>'Masse et Centrage'!$G$44</f>
        <v>932</v>
      </c>
      <c r="D456" s="8">
        <f t="shared" si="121"/>
        <v>0.97079999999999</v>
      </c>
      <c r="E456" s="9">
        <f t="shared" si="114"/>
        <v>1027.7049999999833</v>
      </c>
      <c r="G456" s="8">
        <f t="shared" si="122"/>
        <v>0.97079999999999</v>
      </c>
      <c r="H456" s="9">
        <v>-1000</v>
      </c>
      <c r="J456" s="8">
        <f t="shared" si="123"/>
        <v>0.9708</v>
      </c>
      <c r="K456" s="9">
        <f>IF(J456=N2,'Masse et Centrage'!$G$44,-1000)</f>
        <v>-1000</v>
      </c>
      <c r="L456" s="9">
        <f t="shared" si="117"/>
        <v>0</v>
      </c>
      <c r="S456" s="9">
        <f t="shared" si="124"/>
        <v>554</v>
      </c>
      <c r="T456" s="9">
        <f>IF(S456&lt;Q8,-1000,IF(S456&lt;=Q10,O10*S456+P10,IF(S456&lt;=Q11,O11*S456+P11,IF(S456&lt;=Q12,O12*S456+P12,8000))))</f>
        <v>8000</v>
      </c>
      <c r="U456" s="9">
        <f>IF(S456&lt;Q13,-1000,IF(S456&lt;=Q15,O15*S456+P15,IF(S456&lt;=Q16,O16*S456+P16,IF(S456&lt;=Q17,O17*S456+P17,8000))))</f>
        <v>5594.155508379995</v>
      </c>
      <c r="V456" s="9">
        <f>'Perfos Décollage'!F2</f>
        <v>500</v>
      </c>
      <c r="W456" s="9">
        <f t="shared" si="118"/>
        <v>0</v>
      </c>
      <c r="X456" s="9">
        <f t="shared" si="115"/>
        <v>-4000</v>
      </c>
      <c r="Y456" s="9">
        <f t="shared" si="119"/>
        <v>0</v>
      </c>
      <c r="Z456" s="9">
        <f t="shared" si="116"/>
        <v>-4000</v>
      </c>
    </row>
    <row r="457" spans="1:26" ht="15">
      <c r="A457" s="8">
        <f t="shared" si="120"/>
        <v>0.97099999999999</v>
      </c>
      <c r="B457" s="9">
        <f>'Masse et Centrage'!$G$44</f>
        <v>932</v>
      </c>
      <c r="D457" s="8">
        <f t="shared" si="121"/>
        <v>0.97099999999999</v>
      </c>
      <c r="E457" s="9">
        <f t="shared" si="114"/>
        <v>1028.0374999999833</v>
      </c>
      <c r="G457" s="8">
        <f t="shared" si="122"/>
        <v>0.97099999999999</v>
      </c>
      <c r="H457" s="9">
        <v>-1000</v>
      </c>
      <c r="J457" s="8">
        <f t="shared" si="123"/>
        <v>0.971</v>
      </c>
      <c r="K457" s="9">
        <f>IF(J457=N2,'Masse et Centrage'!$G$44,-1000)</f>
        <v>-1000</v>
      </c>
      <c r="L457" s="9">
        <f t="shared" si="117"/>
        <v>0</v>
      </c>
      <c r="S457" s="9">
        <f t="shared" si="124"/>
        <v>555</v>
      </c>
      <c r="T457" s="9">
        <f>IF(S457&lt;Q8,-1000,IF(S457&lt;=Q10,O10*S457+P10,IF(S457&lt;=Q11,O11*S457+P11,IF(S457&lt;=Q12,O12*S457+P12,8000))))</f>
        <v>8000</v>
      </c>
      <c r="U457" s="9">
        <f>IF(S457&lt;Q13,-1000,IF(S457&lt;=Q15,O15*S457+P15,IF(S457&lt;=Q16,O16*S457+P16,IF(S457&lt;=Q17,O17*S457+P17,8000))))</f>
        <v>5608.010427029995</v>
      </c>
      <c r="V457" s="9">
        <f>'Perfos Décollage'!F2</f>
        <v>500</v>
      </c>
      <c r="W457" s="9">
        <f t="shared" si="118"/>
        <v>0</v>
      </c>
      <c r="X457" s="9">
        <f t="shared" si="115"/>
        <v>-4000</v>
      </c>
      <c r="Y457" s="9">
        <f t="shared" si="119"/>
        <v>0</v>
      </c>
      <c r="Z457" s="9">
        <f t="shared" si="116"/>
        <v>-4000</v>
      </c>
    </row>
    <row r="458" spans="1:26" ht="15">
      <c r="A458" s="8">
        <f t="shared" si="120"/>
        <v>0.97119999999999</v>
      </c>
      <c r="B458" s="9">
        <f>'Masse et Centrage'!$G$44</f>
        <v>932</v>
      </c>
      <c r="D458" s="8">
        <f t="shared" si="121"/>
        <v>0.97119999999999</v>
      </c>
      <c r="E458" s="9">
        <f t="shared" si="114"/>
        <v>1028.3699999999833</v>
      </c>
      <c r="G458" s="8">
        <f t="shared" si="122"/>
        <v>0.97119999999999</v>
      </c>
      <c r="H458" s="9">
        <v>-1000</v>
      </c>
      <c r="J458" s="8">
        <f t="shared" si="123"/>
        <v>0.9712</v>
      </c>
      <c r="K458" s="9">
        <f>IF(J458=N2,'Masse et Centrage'!$G$44,-1000)</f>
        <v>-1000</v>
      </c>
      <c r="L458" s="9">
        <f t="shared" si="117"/>
        <v>0</v>
      </c>
      <c r="S458" s="9">
        <f t="shared" si="124"/>
        <v>556</v>
      </c>
      <c r="T458" s="9">
        <f>IF(S458&lt;Q8,-1000,IF(S458&lt;=Q10,O10*S458+P10,IF(S458&lt;=Q11,O11*S458+P11,IF(S458&lt;=Q12,O12*S458+P12,8000))))</f>
        <v>8000</v>
      </c>
      <c r="U458" s="9">
        <f>IF(S458&lt;Q13,-1000,IF(S458&lt;=Q15,O15*S458+P15,IF(S458&lt;=Q16,O16*S458+P16,IF(S458&lt;=Q17,O17*S458+P17,8000))))</f>
        <v>5621.865345679995</v>
      </c>
      <c r="V458" s="9">
        <f>'Perfos Décollage'!F2</f>
        <v>500</v>
      </c>
      <c r="W458" s="9">
        <f t="shared" si="118"/>
        <v>0</v>
      </c>
      <c r="X458" s="9">
        <f t="shared" si="115"/>
        <v>-4000</v>
      </c>
      <c r="Y458" s="9">
        <f t="shared" si="119"/>
        <v>0</v>
      </c>
      <c r="Z458" s="9">
        <f t="shared" si="116"/>
        <v>-4000</v>
      </c>
    </row>
    <row r="459" spans="1:26" ht="15">
      <c r="A459" s="8">
        <f t="shared" si="120"/>
        <v>0.9713999999999899</v>
      </c>
      <c r="B459" s="9">
        <f>'Masse et Centrage'!$G$44</f>
        <v>932</v>
      </c>
      <c r="D459" s="8">
        <f t="shared" si="121"/>
        <v>0.9713999999999899</v>
      </c>
      <c r="E459" s="9">
        <f t="shared" si="114"/>
        <v>1028.7024999999833</v>
      </c>
      <c r="G459" s="8">
        <f t="shared" si="122"/>
        <v>0.9713999999999899</v>
      </c>
      <c r="H459" s="9">
        <v>-1000</v>
      </c>
      <c r="J459" s="8">
        <f t="shared" si="123"/>
        <v>0.9714</v>
      </c>
      <c r="K459" s="9">
        <f>IF(J459=N2,'Masse et Centrage'!$G$44,-1000)</f>
        <v>-1000</v>
      </c>
      <c r="L459" s="9">
        <f t="shared" si="117"/>
        <v>0</v>
      </c>
      <c r="S459" s="9">
        <f t="shared" si="124"/>
        <v>557</v>
      </c>
      <c r="T459" s="9">
        <f>IF(S459&lt;Q8,-1000,IF(S459&lt;=Q10,O10*S459+P10,IF(S459&lt;=Q11,O11*S459+P11,IF(S459&lt;=Q12,O12*S459+P12,8000))))</f>
        <v>8000</v>
      </c>
      <c r="U459" s="9">
        <f>IF(S459&lt;Q13,-1000,IF(S459&lt;=Q15,O15*S459+P15,IF(S459&lt;=Q16,O16*S459+P16,IF(S459&lt;=Q17,O17*S459+P17,8000))))</f>
        <v>5635.720264329995</v>
      </c>
      <c r="V459" s="9">
        <f>'Perfos Décollage'!F2</f>
        <v>500</v>
      </c>
      <c r="W459" s="9">
        <f t="shared" si="118"/>
        <v>0</v>
      </c>
      <c r="X459" s="9">
        <f t="shared" si="115"/>
        <v>-4000</v>
      </c>
      <c r="Y459" s="9">
        <f t="shared" si="119"/>
        <v>0</v>
      </c>
      <c r="Z459" s="9">
        <f t="shared" si="116"/>
        <v>-4000</v>
      </c>
    </row>
    <row r="460" spans="1:26" ht="15">
      <c r="A460" s="8">
        <f t="shared" si="120"/>
        <v>0.9715999999999899</v>
      </c>
      <c r="B460" s="9">
        <f>'Masse et Centrage'!$G$44</f>
        <v>932</v>
      </c>
      <c r="D460" s="8">
        <f t="shared" si="121"/>
        <v>0.9715999999999899</v>
      </c>
      <c r="E460" s="9">
        <f t="shared" si="114"/>
        <v>1029.0349999999833</v>
      </c>
      <c r="G460" s="8">
        <f t="shared" si="122"/>
        <v>0.9715999999999899</v>
      </c>
      <c r="H460" s="9">
        <v>-1000</v>
      </c>
      <c r="J460" s="8">
        <f t="shared" si="123"/>
        <v>0.9716</v>
      </c>
      <c r="K460" s="9">
        <f>IF(J460=N2,'Masse et Centrage'!$G$44,-1000)</f>
        <v>-1000</v>
      </c>
      <c r="L460" s="9">
        <f t="shared" si="117"/>
        <v>0</v>
      </c>
      <c r="S460" s="9">
        <f t="shared" si="124"/>
        <v>558</v>
      </c>
      <c r="T460" s="9">
        <f>IF(S460&lt;Q8,-1000,IF(S460&lt;=Q10,O10*S460+P10,IF(S460&lt;=Q11,O11*S460+P11,IF(S460&lt;=Q12,O12*S460+P12,8000))))</f>
        <v>8000</v>
      </c>
      <c r="U460" s="9">
        <f>IF(S460&lt;Q13,-1000,IF(S460&lt;=Q15,O15*S460+P15,IF(S460&lt;=Q16,O16*S460+P16,IF(S460&lt;=Q17,O17*S460+P17,8000))))</f>
        <v>5649.575182979995</v>
      </c>
      <c r="V460" s="9">
        <f>'Perfos Décollage'!F2</f>
        <v>500</v>
      </c>
      <c r="W460" s="9">
        <f t="shared" si="118"/>
        <v>0</v>
      </c>
      <c r="X460" s="9">
        <f t="shared" si="115"/>
        <v>-4000</v>
      </c>
      <c r="Y460" s="9">
        <f t="shared" si="119"/>
        <v>0</v>
      </c>
      <c r="Z460" s="9">
        <f t="shared" si="116"/>
        <v>-4000</v>
      </c>
    </row>
    <row r="461" spans="1:26" ht="15">
      <c r="A461" s="8">
        <f t="shared" si="120"/>
        <v>0.9717999999999899</v>
      </c>
      <c r="B461" s="9">
        <f>'Masse et Centrage'!$G$44</f>
        <v>932</v>
      </c>
      <c r="D461" s="8">
        <f t="shared" si="121"/>
        <v>0.9717999999999899</v>
      </c>
      <c r="E461" s="9">
        <f t="shared" si="114"/>
        <v>1029.3674999999832</v>
      </c>
      <c r="G461" s="8">
        <f t="shared" si="122"/>
        <v>0.9717999999999899</v>
      </c>
      <c r="H461" s="9">
        <v>-1000</v>
      </c>
      <c r="J461" s="8">
        <f t="shared" si="123"/>
        <v>0.9718</v>
      </c>
      <c r="K461" s="9">
        <f>IF(J461=N2,'Masse et Centrage'!$G$44,-1000)</f>
        <v>-1000</v>
      </c>
      <c r="L461" s="9">
        <f t="shared" si="117"/>
        <v>0</v>
      </c>
      <c r="S461" s="9">
        <f t="shared" si="124"/>
        <v>559</v>
      </c>
      <c r="T461" s="9">
        <f>IF(S461&lt;Q8,-1000,IF(S461&lt;=Q10,O10*S461+P10,IF(S461&lt;=Q11,O11*S461+P11,IF(S461&lt;=Q12,O12*S461+P12,8000))))</f>
        <v>8000</v>
      </c>
      <c r="U461" s="9">
        <f>IF(S461&lt;Q13,-1000,IF(S461&lt;=Q15,O15*S461+P15,IF(S461&lt;=Q16,O16*S461+P16,IF(S461&lt;=Q17,O17*S461+P17,8000))))</f>
        <v>5663.430101629995</v>
      </c>
      <c r="V461" s="9">
        <f>'Perfos Décollage'!F2</f>
        <v>500</v>
      </c>
      <c r="W461" s="9">
        <f t="shared" si="118"/>
        <v>0</v>
      </c>
      <c r="X461" s="9">
        <f t="shared" si="115"/>
        <v>-4000</v>
      </c>
      <c r="Y461" s="9">
        <f t="shared" si="119"/>
        <v>0</v>
      </c>
      <c r="Z461" s="9">
        <f t="shared" si="116"/>
        <v>-4000</v>
      </c>
    </row>
    <row r="462" spans="1:26" ht="15">
      <c r="A462" s="8">
        <f t="shared" si="120"/>
        <v>0.9719999999999899</v>
      </c>
      <c r="B462" s="9">
        <f>'Masse et Centrage'!$G$44</f>
        <v>932</v>
      </c>
      <c r="D462" s="8">
        <f t="shared" si="121"/>
        <v>0.9719999999999899</v>
      </c>
      <c r="E462" s="9">
        <f t="shared" si="114"/>
        <v>1029.6999999999832</v>
      </c>
      <c r="G462" s="8">
        <f t="shared" si="122"/>
        <v>0.9719999999999899</v>
      </c>
      <c r="H462" s="9">
        <v>-1000</v>
      </c>
      <c r="J462" s="8">
        <f t="shared" si="123"/>
        <v>0.972</v>
      </c>
      <c r="K462" s="9">
        <f>IF(J462=N2,'Masse et Centrage'!$G$44,-1000)</f>
        <v>-1000</v>
      </c>
      <c r="L462" s="9">
        <f t="shared" si="117"/>
        <v>0</v>
      </c>
      <c r="S462" s="9">
        <f t="shared" si="124"/>
        <v>560</v>
      </c>
      <c r="T462" s="9">
        <f>IF(S462&lt;Q8,-1000,IF(S462&lt;=Q10,O10*S462+P10,IF(S462&lt;=Q11,O11*S462+P11,IF(S462&lt;=Q12,O12*S462+P12,8000))))</f>
        <v>8000</v>
      </c>
      <c r="U462" s="9">
        <f>IF(S462&lt;Q13,-1000,IF(S462&lt;=Q15,O15*S462+P15,IF(S462&lt;=Q16,O16*S462+P16,IF(S462&lt;=Q17,O17*S462+P17,8000))))</f>
        <v>5677.285020279995</v>
      </c>
      <c r="V462" s="9">
        <f>'Perfos Décollage'!F2</f>
        <v>500</v>
      </c>
      <c r="W462" s="9">
        <f t="shared" si="118"/>
        <v>0</v>
      </c>
      <c r="X462" s="9">
        <f t="shared" si="115"/>
        <v>-4000</v>
      </c>
      <c r="Y462" s="9">
        <f t="shared" si="119"/>
        <v>0</v>
      </c>
      <c r="Z462" s="9">
        <f t="shared" si="116"/>
        <v>-4000</v>
      </c>
    </row>
    <row r="463" spans="1:26" ht="15">
      <c r="A463" s="8">
        <f t="shared" si="120"/>
        <v>0.9721999999999899</v>
      </c>
      <c r="B463" s="9">
        <f>'Masse et Centrage'!$G$44</f>
        <v>932</v>
      </c>
      <c r="D463" s="8">
        <f t="shared" si="121"/>
        <v>0.9721999999999899</v>
      </c>
      <c r="E463" s="9">
        <f t="shared" si="114"/>
        <v>1030.0324999999832</v>
      </c>
      <c r="G463" s="8">
        <f t="shared" si="122"/>
        <v>0.9721999999999899</v>
      </c>
      <c r="H463" s="9">
        <v>-1000</v>
      </c>
      <c r="J463" s="8">
        <f t="shared" si="123"/>
        <v>0.9722</v>
      </c>
      <c r="K463" s="9">
        <f>IF(J463=N2,'Masse et Centrage'!$G$44,-1000)</f>
        <v>-1000</v>
      </c>
      <c r="L463" s="9">
        <f t="shared" si="117"/>
        <v>0</v>
      </c>
      <c r="S463" s="9">
        <f t="shared" si="124"/>
        <v>561</v>
      </c>
      <c r="T463" s="9">
        <f>IF(S463&lt;Q8,-1000,IF(S463&lt;=Q10,O10*S463+P10,IF(S463&lt;=Q11,O11*S463+P11,IF(S463&lt;=Q12,O12*S463+P12,8000))))</f>
        <v>8000</v>
      </c>
      <c r="U463" s="9">
        <f>IF(S463&lt;Q13,-1000,IF(S463&lt;=Q15,O15*S463+P15,IF(S463&lt;=Q16,O16*S463+P16,IF(S463&lt;=Q17,O17*S463+P17,8000))))</f>
        <v>5691.139938929995</v>
      </c>
      <c r="V463" s="9">
        <f>'Perfos Décollage'!F2</f>
        <v>500</v>
      </c>
      <c r="W463" s="9">
        <f t="shared" si="118"/>
        <v>0</v>
      </c>
      <c r="X463" s="9">
        <f t="shared" si="115"/>
        <v>-4000</v>
      </c>
      <c r="Y463" s="9">
        <f t="shared" si="119"/>
        <v>0</v>
      </c>
      <c r="Z463" s="9">
        <f t="shared" si="116"/>
        <v>-4000</v>
      </c>
    </row>
    <row r="464" spans="1:26" ht="15">
      <c r="A464" s="8">
        <f t="shared" si="120"/>
        <v>0.9723999999999898</v>
      </c>
      <c r="B464" s="9">
        <f>'Masse et Centrage'!$G$44</f>
        <v>932</v>
      </c>
      <c r="D464" s="8">
        <f t="shared" si="121"/>
        <v>0.9723999999999898</v>
      </c>
      <c r="E464" s="9">
        <f t="shared" si="114"/>
        <v>1030.3649999999832</v>
      </c>
      <c r="G464" s="8">
        <f t="shared" si="122"/>
        <v>0.9723999999999898</v>
      </c>
      <c r="H464" s="9">
        <v>-1000</v>
      </c>
      <c r="J464" s="8">
        <f t="shared" si="123"/>
        <v>0.9724</v>
      </c>
      <c r="K464" s="9">
        <f>IF(J464=N2,'Masse et Centrage'!$G$44,-1000)</f>
        <v>-1000</v>
      </c>
      <c r="L464" s="9">
        <f t="shared" si="117"/>
        <v>0</v>
      </c>
      <c r="S464" s="9">
        <f t="shared" si="124"/>
        <v>562</v>
      </c>
      <c r="T464" s="9">
        <f>IF(S464&lt;Q8,-1000,IF(S464&lt;=Q10,O10*S464+P10,IF(S464&lt;=Q11,O11*S464+P11,IF(S464&lt;=Q12,O12*S464+P12,8000))))</f>
        <v>8000</v>
      </c>
      <c r="U464" s="9">
        <f>IF(S464&lt;Q13,-1000,IF(S464&lt;=Q15,O15*S464+P15,IF(S464&lt;=Q16,O16*S464+P16,IF(S464&lt;=Q17,O17*S464+P17,8000))))</f>
        <v>5704.9948575799945</v>
      </c>
      <c r="V464" s="9">
        <f>'Perfos Décollage'!F2</f>
        <v>500</v>
      </c>
      <c r="W464" s="9">
        <f t="shared" si="118"/>
        <v>0</v>
      </c>
      <c r="X464" s="9">
        <f t="shared" si="115"/>
        <v>-4000</v>
      </c>
      <c r="Y464" s="9">
        <f t="shared" si="119"/>
        <v>0</v>
      </c>
      <c r="Z464" s="9">
        <f t="shared" si="116"/>
        <v>-4000</v>
      </c>
    </row>
    <row r="465" spans="1:26" ht="15">
      <c r="A465" s="8">
        <f t="shared" si="120"/>
        <v>0.9725999999999898</v>
      </c>
      <c r="B465" s="9">
        <f>'Masse et Centrage'!$G$44</f>
        <v>932</v>
      </c>
      <c r="D465" s="8">
        <f t="shared" si="121"/>
        <v>0.9725999999999898</v>
      </c>
      <c r="E465" s="9">
        <f t="shared" si="114"/>
        <v>1030.6974999999832</v>
      </c>
      <c r="G465" s="8">
        <f t="shared" si="122"/>
        <v>0.9725999999999898</v>
      </c>
      <c r="H465" s="9">
        <v>-1000</v>
      </c>
      <c r="J465" s="8">
        <f t="shared" si="123"/>
        <v>0.9726</v>
      </c>
      <c r="K465" s="9">
        <f>IF(J465=N2,'Masse et Centrage'!$G$44,-1000)</f>
        <v>-1000</v>
      </c>
      <c r="L465" s="9">
        <f t="shared" si="117"/>
        <v>0</v>
      </c>
      <c r="S465" s="9">
        <f t="shared" si="124"/>
        <v>563</v>
      </c>
      <c r="T465" s="9">
        <f>IF(S465&lt;Q8,-1000,IF(S465&lt;=Q10,O10*S465+P10,IF(S465&lt;=Q11,O11*S465+P11,IF(S465&lt;=Q12,O12*S465+P12,8000))))</f>
        <v>8000</v>
      </c>
      <c r="U465" s="9">
        <f>IF(S465&lt;Q13,-1000,IF(S465&lt;=Q15,O15*S465+P15,IF(S465&lt;=Q16,O16*S465+P16,IF(S465&lt;=Q17,O17*S465+P17,8000))))</f>
        <v>5718.849776229995</v>
      </c>
      <c r="V465" s="9">
        <f>'Perfos Décollage'!F2</f>
        <v>500</v>
      </c>
      <c r="W465" s="9">
        <f t="shared" si="118"/>
        <v>0</v>
      </c>
      <c r="X465" s="9">
        <f t="shared" si="115"/>
        <v>-4000</v>
      </c>
      <c r="Y465" s="9">
        <f t="shared" si="119"/>
        <v>0</v>
      </c>
      <c r="Z465" s="9">
        <f t="shared" si="116"/>
        <v>-4000</v>
      </c>
    </row>
    <row r="466" spans="1:26" ht="15">
      <c r="A466" s="8">
        <f t="shared" si="120"/>
        <v>0.9727999999999898</v>
      </c>
      <c r="B466" s="9">
        <f>'Masse et Centrage'!$G$44</f>
        <v>932</v>
      </c>
      <c r="D466" s="8">
        <f t="shared" si="121"/>
        <v>0.9727999999999898</v>
      </c>
      <c r="E466" s="9">
        <f t="shared" si="114"/>
        <v>1031.029999999983</v>
      </c>
      <c r="G466" s="8">
        <f t="shared" si="122"/>
        <v>0.9727999999999898</v>
      </c>
      <c r="H466" s="9">
        <v>-1000</v>
      </c>
      <c r="J466" s="8">
        <f t="shared" si="123"/>
        <v>0.9728</v>
      </c>
      <c r="K466" s="9">
        <f>IF(J466=N2,'Masse et Centrage'!$G$44,-1000)</f>
        <v>-1000</v>
      </c>
      <c r="L466" s="9">
        <f t="shared" si="117"/>
        <v>0</v>
      </c>
      <c r="S466" s="9">
        <f t="shared" si="124"/>
        <v>564</v>
      </c>
      <c r="T466" s="9">
        <f>IF(S466&lt;Q8,-1000,IF(S466&lt;=Q10,O10*S466+P10,IF(S466&lt;=Q11,O11*S466+P11,IF(S466&lt;=Q12,O12*S466+P12,8000))))</f>
        <v>8000</v>
      </c>
      <c r="U466" s="9">
        <f>IF(S466&lt;Q13,-1000,IF(S466&lt;=Q15,O15*S466+P15,IF(S466&lt;=Q16,O16*S466+P16,IF(S466&lt;=Q17,O17*S466+P17,8000))))</f>
        <v>5732.704694879994</v>
      </c>
      <c r="V466" s="9">
        <f>'Perfos Décollage'!F2</f>
        <v>500</v>
      </c>
      <c r="W466" s="9">
        <f t="shared" si="118"/>
        <v>0</v>
      </c>
      <c r="X466" s="9">
        <f t="shared" si="115"/>
        <v>-4000</v>
      </c>
      <c r="Y466" s="9">
        <f t="shared" si="119"/>
        <v>0</v>
      </c>
      <c r="Z466" s="9">
        <f t="shared" si="116"/>
        <v>-4000</v>
      </c>
    </row>
    <row r="467" spans="1:26" ht="15">
      <c r="A467" s="8">
        <f t="shared" si="120"/>
        <v>0.9729999999999898</v>
      </c>
      <c r="B467" s="9">
        <f>'Masse et Centrage'!$G$44</f>
        <v>932</v>
      </c>
      <c r="D467" s="8">
        <f t="shared" si="121"/>
        <v>0.9729999999999898</v>
      </c>
      <c r="E467" s="9">
        <f t="shared" si="114"/>
        <v>1031.362499999983</v>
      </c>
      <c r="G467" s="8">
        <f t="shared" si="122"/>
        <v>0.9729999999999898</v>
      </c>
      <c r="H467" s="9">
        <v>-1000</v>
      </c>
      <c r="J467" s="8">
        <f t="shared" si="123"/>
        <v>0.973</v>
      </c>
      <c r="K467" s="9">
        <f>IF(J467=N2,'Masse et Centrage'!$G$44,-1000)</f>
        <v>-1000</v>
      </c>
      <c r="L467" s="9">
        <f t="shared" si="117"/>
        <v>0</v>
      </c>
      <c r="S467" s="9">
        <f t="shared" si="124"/>
        <v>565</v>
      </c>
      <c r="T467" s="9">
        <f>IF(S467&lt;Q8,-1000,IF(S467&lt;=Q10,O10*S467+P10,IF(S467&lt;=Q11,O11*S467+P11,IF(S467&lt;=Q12,O12*S467+P12,8000))))</f>
        <v>8000</v>
      </c>
      <c r="U467" s="9">
        <f>IF(S467&lt;Q13,-1000,IF(S467&lt;=Q15,O15*S467+P15,IF(S467&lt;=Q16,O16*S467+P16,IF(S467&lt;=Q17,O17*S467+P17,8000))))</f>
        <v>5746.559613529995</v>
      </c>
      <c r="V467" s="9">
        <f>'Perfos Décollage'!F2</f>
        <v>500</v>
      </c>
      <c r="W467" s="9">
        <f t="shared" si="118"/>
        <v>0</v>
      </c>
      <c r="X467" s="9">
        <f t="shared" si="115"/>
        <v>-4000</v>
      </c>
      <c r="Y467" s="9">
        <f t="shared" si="119"/>
        <v>0</v>
      </c>
      <c r="Z467" s="9">
        <f t="shared" si="116"/>
        <v>-4000</v>
      </c>
    </row>
    <row r="468" spans="1:26" ht="15">
      <c r="A468" s="8">
        <f t="shared" si="120"/>
        <v>0.9731999999999897</v>
      </c>
      <c r="B468" s="9">
        <f>'Masse et Centrage'!$G$44</f>
        <v>932</v>
      </c>
      <c r="D468" s="8">
        <f t="shared" si="121"/>
        <v>0.9731999999999897</v>
      </c>
      <c r="E468" s="9">
        <f t="shared" si="114"/>
        <v>1031.6949999999829</v>
      </c>
      <c r="G468" s="8">
        <f t="shared" si="122"/>
        <v>0.9731999999999897</v>
      </c>
      <c r="H468" s="9">
        <v>-1000</v>
      </c>
      <c r="J468" s="8">
        <f t="shared" si="123"/>
        <v>0.9732</v>
      </c>
      <c r="K468" s="9">
        <f>IF(J468=N2,'Masse et Centrage'!$G$44,-1000)</f>
        <v>-1000</v>
      </c>
      <c r="L468" s="9">
        <f t="shared" si="117"/>
        <v>0</v>
      </c>
      <c r="S468" s="9">
        <f t="shared" si="124"/>
        <v>566</v>
      </c>
      <c r="T468" s="9">
        <f>IF(S468&lt;Q8,-1000,IF(S468&lt;=Q10,O10*S468+P10,IF(S468&lt;=Q11,O11*S468+P11,IF(S468&lt;=Q12,O12*S468+P12,8000))))</f>
        <v>8000</v>
      </c>
      <c r="U468" s="9">
        <f>IF(S468&lt;Q13,-1000,IF(S468&lt;=Q15,O15*S468+P15,IF(S468&lt;=Q16,O16*S468+P16,IF(S468&lt;=Q17,O17*S468+P17,8000))))</f>
        <v>5760.414532179995</v>
      </c>
      <c r="V468" s="9">
        <f>'Perfos Décollage'!F2</f>
        <v>500</v>
      </c>
      <c r="W468" s="9">
        <f t="shared" si="118"/>
        <v>0</v>
      </c>
      <c r="X468" s="9">
        <f t="shared" si="115"/>
        <v>-4000</v>
      </c>
      <c r="Y468" s="9">
        <f t="shared" si="119"/>
        <v>0</v>
      </c>
      <c r="Z468" s="9">
        <f t="shared" si="116"/>
        <v>-4000</v>
      </c>
    </row>
    <row r="469" spans="1:26" ht="15">
      <c r="A469" s="8">
        <f t="shared" si="120"/>
        <v>0.9733999999999897</v>
      </c>
      <c r="B469" s="9">
        <f>'Masse et Centrage'!$G$44</f>
        <v>932</v>
      </c>
      <c r="D469" s="8">
        <f t="shared" si="121"/>
        <v>0.9733999999999897</v>
      </c>
      <c r="E469" s="9">
        <f t="shared" si="114"/>
        <v>1032.0274999999829</v>
      </c>
      <c r="G469" s="8">
        <f t="shared" si="122"/>
        <v>0.9733999999999897</v>
      </c>
      <c r="H469" s="9">
        <v>-1000</v>
      </c>
      <c r="J469" s="8">
        <f t="shared" si="123"/>
        <v>0.9734</v>
      </c>
      <c r="K469" s="9">
        <f>IF(J469=N2,'Masse et Centrage'!$G$44,-1000)</f>
        <v>-1000</v>
      </c>
      <c r="L469" s="9">
        <f t="shared" si="117"/>
        <v>0</v>
      </c>
      <c r="S469" s="9">
        <f t="shared" si="124"/>
        <v>567</v>
      </c>
      <c r="T469" s="9">
        <f>IF(S469&lt;Q8,-1000,IF(S469&lt;=Q10,O10*S469+P10,IF(S469&lt;=Q11,O11*S469+P11,IF(S469&lt;=Q12,O12*S469+P12,8000))))</f>
        <v>8000</v>
      </c>
      <c r="U469" s="9">
        <f>IF(S469&lt;Q13,-1000,IF(S469&lt;=Q15,O15*S469+P15,IF(S469&lt;=Q16,O16*S469+P16,IF(S469&lt;=Q17,O17*S469+P17,8000))))</f>
        <v>5774.269450829995</v>
      </c>
      <c r="V469" s="9">
        <f>'Perfos Décollage'!F2</f>
        <v>500</v>
      </c>
      <c r="W469" s="9">
        <f t="shared" si="118"/>
        <v>0</v>
      </c>
      <c r="X469" s="9">
        <f t="shared" si="115"/>
        <v>-4000</v>
      </c>
      <c r="Y469" s="9">
        <f t="shared" si="119"/>
        <v>0</v>
      </c>
      <c r="Z469" s="9">
        <f t="shared" si="116"/>
        <v>-4000</v>
      </c>
    </row>
    <row r="470" spans="1:26" ht="15">
      <c r="A470" s="8">
        <f t="shared" si="120"/>
        <v>0.9735999999999897</v>
      </c>
      <c r="B470" s="9">
        <f>'Masse et Centrage'!$G$44</f>
        <v>932</v>
      </c>
      <c r="D470" s="8">
        <f t="shared" si="121"/>
        <v>0.9735999999999897</v>
      </c>
      <c r="E470" s="9">
        <f t="shared" si="114"/>
        <v>1032.3599999999828</v>
      </c>
      <c r="G470" s="8">
        <f t="shared" si="122"/>
        <v>0.9735999999999897</v>
      </c>
      <c r="H470" s="9">
        <v>-1000</v>
      </c>
      <c r="J470" s="8">
        <f t="shared" si="123"/>
        <v>0.9736</v>
      </c>
      <c r="K470" s="9">
        <f>IF(J470=N2,'Masse et Centrage'!$G$44,-1000)</f>
        <v>-1000</v>
      </c>
      <c r="L470" s="9">
        <f t="shared" si="117"/>
        <v>0</v>
      </c>
      <c r="S470" s="9">
        <f t="shared" si="124"/>
        <v>568</v>
      </c>
      <c r="T470" s="9">
        <f>IF(S470&lt;Q8,-1000,IF(S470&lt;=Q10,O10*S470+P10,IF(S470&lt;=Q11,O11*S470+P11,IF(S470&lt;=Q12,O12*S470+P12,8000))))</f>
        <v>8000</v>
      </c>
      <c r="U470" s="9">
        <f>IF(S470&lt;Q13,-1000,IF(S470&lt;=Q15,O15*S470+P15,IF(S470&lt;=Q16,O16*S470+P16,IF(S470&lt;=Q17,O17*S470+P17,8000))))</f>
        <v>5788.124369479995</v>
      </c>
      <c r="V470" s="9">
        <f>'Perfos Décollage'!F2</f>
        <v>500</v>
      </c>
      <c r="W470" s="9">
        <f t="shared" si="118"/>
        <v>0</v>
      </c>
      <c r="X470" s="9">
        <f t="shared" si="115"/>
        <v>-4000</v>
      </c>
      <c r="Y470" s="9">
        <f t="shared" si="119"/>
        <v>0</v>
      </c>
      <c r="Z470" s="9">
        <f t="shared" si="116"/>
        <v>-4000</v>
      </c>
    </row>
    <row r="471" spans="1:26" ht="15">
      <c r="A471" s="8">
        <f t="shared" si="120"/>
        <v>0.9737999999999897</v>
      </c>
      <c r="B471" s="9">
        <f>'Masse et Centrage'!$G$44</f>
        <v>932</v>
      </c>
      <c r="D471" s="8">
        <f t="shared" si="121"/>
        <v>0.9737999999999897</v>
      </c>
      <c r="E471" s="9">
        <f t="shared" si="114"/>
        <v>1032.6924999999828</v>
      </c>
      <c r="G471" s="8">
        <f t="shared" si="122"/>
        <v>0.9737999999999897</v>
      </c>
      <c r="H471" s="9">
        <v>-1000</v>
      </c>
      <c r="J471" s="8">
        <f t="shared" si="123"/>
        <v>0.9738</v>
      </c>
      <c r="K471" s="9">
        <f>IF(J471=N2,'Masse et Centrage'!$G$44,-1000)</f>
        <v>-1000</v>
      </c>
      <c r="L471" s="9">
        <f t="shared" si="117"/>
        <v>0</v>
      </c>
      <c r="S471" s="9">
        <f t="shared" si="124"/>
        <v>569</v>
      </c>
      <c r="T471" s="9">
        <f>IF(S471&lt;Q8,-1000,IF(S471&lt;=Q10,O10*S471+P10,IF(S471&lt;=Q11,O11*S471+P11,IF(S471&lt;=Q12,O12*S471+P12,8000))))</f>
        <v>8000</v>
      </c>
      <c r="U471" s="9">
        <f>IF(S471&lt;Q13,-1000,IF(S471&lt;=Q15,O15*S471+P15,IF(S471&lt;=Q16,O16*S471+P16,IF(S471&lt;=Q17,O17*S471+P17,8000))))</f>
        <v>5801.9792881299945</v>
      </c>
      <c r="V471" s="9">
        <f>'Perfos Décollage'!F2</f>
        <v>500</v>
      </c>
      <c r="W471" s="9">
        <f t="shared" si="118"/>
        <v>0</v>
      </c>
      <c r="X471" s="9">
        <f t="shared" si="115"/>
        <v>-4000</v>
      </c>
      <c r="Y471" s="9">
        <f t="shared" si="119"/>
        <v>0</v>
      </c>
      <c r="Z471" s="9">
        <f t="shared" si="116"/>
        <v>-4000</v>
      </c>
    </row>
    <row r="472" spans="1:26" ht="15">
      <c r="A472" s="8">
        <f t="shared" si="120"/>
        <v>0.9739999999999897</v>
      </c>
      <c r="B472" s="9">
        <f>'Masse et Centrage'!$G$44</f>
        <v>932</v>
      </c>
      <c r="D472" s="8">
        <f t="shared" si="121"/>
        <v>0.9739999999999897</v>
      </c>
      <c r="E472" s="9">
        <f t="shared" si="114"/>
        <v>1033.0249999999828</v>
      </c>
      <c r="G472" s="8">
        <f t="shared" si="122"/>
        <v>0.9739999999999897</v>
      </c>
      <c r="H472" s="9">
        <v>-1000</v>
      </c>
      <c r="J472" s="8">
        <f t="shared" si="123"/>
        <v>0.974</v>
      </c>
      <c r="K472" s="9">
        <f>IF(J472=N2,'Masse et Centrage'!$G$44,-1000)</f>
        <v>-1000</v>
      </c>
      <c r="L472" s="9">
        <f t="shared" si="117"/>
        <v>0</v>
      </c>
      <c r="S472" s="9">
        <f t="shared" si="124"/>
        <v>570</v>
      </c>
      <c r="T472" s="9">
        <f>IF(S472&lt;Q8,-1000,IF(S472&lt;=Q10,O10*S472+P10,IF(S472&lt;=Q11,O11*S472+P11,IF(S472&lt;=Q12,O12*S472+P12,8000))))</f>
        <v>8000</v>
      </c>
      <c r="U472" s="9">
        <f>IF(S472&lt;Q13,-1000,IF(S472&lt;=Q15,O15*S472+P15,IF(S472&lt;=Q16,O16*S472+P16,IF(S472&lt;=Q17,O17*S472+P17,8000))))</f>
        <v>5815.834206779995</v>
      </c>
      <c r="V472" s="9">
        <f>'Perfos Décollage'!F2</f>
        <v>500</v>
      </c>
      <c r="W472" s="9">
        <f t="shared" si="118"/>
        <v>0</v>
      </c>
      <c r="X472" s="9">
        <f t="shared" si="115"/>
        <v>-4000</v>
      </c>
      <c r="Y472" s="9">
        <f t="shared" si="119"/>
        <v>0</v>
      </c>
      <c r="Z472" s="9">
        <f t="shared" si="116"/>
        <v>-4000</v>
      </c>
    </row>
    <row r="473" spans="1:26" ht="15">
      <c r="A473" s="8">
        <f t="shared" si="120"/>
        <v>0.9741999999999896</v>
      </c>
      <c r="B473" s="9">
        <f>'Masse et Centrage'!$G$44</f>
        <v>932</v>
      </c>
      <c r="D473" s="8">
        <f t="shared" si="121"/>
        <v>0.9741999999999896</v>
      </c>
      <c r="E473" s="9">
        <f t="shared" si="114"/>
        <v>1033.3574999999828</v>
      </c>
      <c r="G473" s="8">
        <f t="shared" si="122"/>
        <v>0.9741999999999896</v>
      </c>
      <c r="H473" s="9">
        <v>-1000</v>
      </c>
      <c r="J473" s="8">
        <f t="shared" si="123"/>
        <v>0.9742</v>
      </c>
      <c r="K473" s="9">
        <f>IF(J473=N2,'Masse et Centrage'!$G$44,-1000)</f>
        <v>-1000</v>
      </c>
      <c r="L473" s="9">
        <f t="shared" si="117"/>
        <v>0</v>
      </c>
      <c r="S473" s="9">
        <f t="shared" si="124"/>
        <v>571</v>
      </c>
      <c r="T473" s="9">
        <f>IF(S473&lt;Q8,-1000,IF(S473&lt;=Q10,O10*S473+P10,IF(S473&lt;=Q11,O11*S473+P11,IF(S473&lt;=Q12,O12*S473+P12,8000))))</f>
        <v>8000</v>
      </c>
      <c r="U473" s="9">
        <f>IF(S473&lt;Q13,-1000,IF(S473&lt;=Q15,O15*S473+P15,IF(S473&lt;=Q16,O16*S473+P16,IF(S473&lt;=Q17,O17*S473+P17,8000))))</f>
        <v>5829.689125429994</v>
      </c>
      <c r="V473" s="9">
        <f>'Perfos Décollage'!F2</f>
        <v>500</v>
      </c>
      <c r="W473" s="9">
        <f t="shared" si="118"/>
        <v>0</v>
      </c>
      <c r="X473" s="9">
        <f t="shared" si="115"/>
        <v>-4000</v>
      </c>
      <c r="Y473" s="9">
        <f t="shared" si="119"/>
        <v>0</v>
      </c>
      <c r="Z473" s="9">
        <f t="shared" si="116"/>
        <v>-4000</v>
      </c>
    </row>
    <row r="474" spans="1:26" ht="15">
      <c r="A474" s="8">
        <f t="shared" si="120"/>
        <v>0.9743999999999896</v>
      </c>
      <c r="B474" s="9">
        <f>'Masse et Centrage'!$G$44</f>
        <v>932</v>
      </c>
      <c r="D474" s="8">
        <f t="shared" si="121"/>
        <v>0.9743999999999896</v>
      </c>
      <c r="E474" s="9">
        <f t="shared" si="114"/>
        <v>1033.6899999999828</v>
      </c>
      <c r="G474" s="8">
        <f t="shared" si="122"/>
        <v>0.9743999999999896</v>
      </c>
      <c r="H474" s="9">
        <v>-1000</v>
      </c>
      <c r="J474" s="8">
        <f t="shared" si="123"/>
        <v>0.9744</v>
      </c>
      <c r="K474" s="9">
        <f>IF(J474=N2,'Masse et Centrage'!$G$44,-1000)</f>
        <v>-1000</v>
      </c>
      <c r="L474" s="9">
        <f t="shared" si="117"/>
        <v>0</v>
      </c>
      <c r="S474" s="9">
        <f t="shared" si="124"/>
        <v>572</v>
      </c>
      <c r="T474" s="9">
        <f>IF(S474&lt;Q8,-1000,IF(S474&lt;=Q10,O10*S474+P10,IF(S474&lt;=Q11,O11*S474+P11,IF(S474&lt;=Q12,O12*S474+P12,8000))))</f>
        <v>8000</v>
      </c>
      <c r="U474" s="9">
        <f>IF(S474&lt;Q13,-1000,IF(S474&lt;=Q15,O15*S474+P15,IF(S474&lt;=Q16,O16*S474+P16,IF(S474&lt;=Q17,O17*S474+P17,8000))))</f>
        <v>5843.544044079995</v>
      </c>
      <c r="V474" s="9">
        <f>'Perfos Décollage'!F2</f>
        <v>500</v>
      </c>
      <c r="W474" s="9">
        <f t="shared" si="118"/>
        <v>0</v>
      </c>
      <c r="X474" s="9">
        <f t="shared" si="115"/>
        <v>-4000</v>
      </c>
      <c r="Y474" s="9">
        <f t="shared" si="119"/>
        <v>0</v>
      </c>
      <c r="Z474" s="9">
        <f t="shared" si="116"/>
        <v>-4000</v>
      </c>
    </row>
    <row r="475" spans="1:26" ht="15">
      <c r="A475" s="8">
        <f t="shared" si="120"/>
        <v>0.9745999999999896</v>
      </c>
      <c r="B475" s="9">
        <f>'Masse et Centrage'!$G$44</f>
        <v>932</v>
      </c>
      <c r="D475" s="8">
        <f t="shared" si="121"/>
        <v>0.9745999999999896</v>
      </c>
      <c r="E475" s="9">
        <f t="shared" si="114"/>
        <v>1034.0224999999828</v>
      </c>
      <c r="G475" s="8">
        <f t="shared" si="122"/>
        <v>0.9745999999999896</v>
      </c>
      <c r="H475" s="9">
        <v>-1000</v>
      </c>
      <c r="J475" s="8">
        <f t="shared" si="123"/>
        <v>0.9746</v>
      </c>
      <c r="K475" s="9">
        <f>IF(J475=N2,'Masse et Centrage'!$G$44,-1000)</f>
        <v>-1000</v>
      </c>
      <c r="L475" s="9">
        <f t="shared" si="117"/>
        <v>0</v>
      </c>
      <c r="S475" s="9">
        <f t="shared" si="124"/>
        <v>573</v>
      </c>
      <c r="T475" s="9">
        <f>IF(S475&lt;Q8,-1000,IF(S475&lt;=Q10,O10*S475+P10,IF(S475&lt;=Q11,O11*S475+P11,IF(S475&lt;=Q12,O12*S475+P12,8000))))</f>
        <v>8000</v>
      </c>
      <c r="U475" s="9">
        <f>IF(S475&lt;Q13,-1000,IF(S475&lt;=Q15,O15*S475+P15,IF(S475&lt;=Q16,O16*S475+P16,IF(S475&lt;=Q17,O17*S475+P17,8000))))</f>
        <v>5857.398962729994</v>
      </c>
      <c r="V475" s="9">
        <f>'Perfos Décollage'!F2</f>
        <v>500</v>
      </c>
      <c r="W475" s="9">
        <f t="shared" si="118"/>
        <v>0</v>
      </c>
      <c r="X475" s="9">
        <f t="shared" si="115"/>
        <v>-4000</v>
      </c>
      <c r="Y475" s="9">
        <f t="shared" si="119"/>
        <v>0</v>
      </c>
      <c r="Z475" s="9">
        <f t="shared" si="116"/>
        <v>-4000</v>
      </c>
    </row>
    <row r="476" spans="1:26" ht="15">
      <c r="A476" s="8">
        <f t="shared" si="120"/>
        <v>0.9747999999999896</v>
      </c>
      <c r="B476" s="9">
        <f>'Masse et Centrage'!$G$44</f>
        <v>932</v>
      </c>
      <c r="D476" s="8">
        <f t="shared" si="121"/>
        <v>0.9747999999999896</v>
      </c>
      <c r="E476" s="9">
        <f t="shared" si="114"/>
        <v>1034.3549999999827</v>
      </c>
      <c r="G476" s="8">
        <f t="shared" si="122"/>
        <v>0.9747999999999896</v>
      </c>
      <c r="H476" s="9">
        <v>-1000</v>
      </c>
      <c r="J476" s="8">
        <f t="shared" si="123"/>
        <v>0.9748</v>
      </c>
      <c r="K476" s="9">
        <f>IF(J476=N2,'Masse et Centrage'!$G$44,-1000)</f>
        <v>-1000</v>
      </c>
      <c r="L476" s="9">
        <f t="shared" si="117"/>
        <v>0</v>
      </c>
      <c r="S476" s="9">
        <f t="shared" si="124"/>
        <v>574</v>
      </c>
      <c r="T476" s="9">
        <f>IF(S476&lt;Q8,-1000,IF(S476&lt;=Q10,O10*S476+P10,IF(S476&lt;=Q11,O11*S476+P11,IF(S476&lt;=Q12,O12*S476+P12,8000))))</f>
        <v>8000</v>
      </c>
      <c r="U476" s="9">
        <f>IF(S476&lt;Q13,-1000,IF(S476&lt;=Q15,O15*S476+P15,IF(S476&lt;=Q16,O16*S476+P16,IF(S476&lt;=Q17,O17*S476+P17,8000))))</f>
        <v>5871.253881379995</v>
      </c>
      <c r="V476" s="9">
        <f>'Perfos Décollage'!F2</f>
        <v>500</v>
      </c>
      <c r="W476" s="9">
        <f t="shared" si="118"/>
        <v>0</v>
      </c>
      <c r="X476" s="9">
        <f t="shared" si="115"/>
        <v>-4000</v>
      </c>
      <c r="Y476" s="9">
        <f t="shared" si="119"/>
        <v>0</v>
      </c>
      <c r="Z476" s="9">
        <f t="shared" si="116"/>
        <v>-4000</v>
      </c>
    </row>
    <row r="477" spans="1:26" ht="15">
      <c r="A477" s="8">
        <f t="shared" si="120"/>
        <v>0.9749999999999895</v>
      </c>
      <c r="B477" s="9">
        <f>'Masse et Centrage'!$G$44</f>
        <v>932</v>
      </c>
      <c r="D477" s="8">
        <f t="shared" si="121"/>
        <v>0.9749999999999895</v>
      </c>
      <c r="E477" s="9">
        <f t="shared" si="114"/>
        <v>1034.6874999999827</v>
      </c>
      <c r="G477" s="8">
        <f t="shared" si="122"/>
        <v>0.9749999999999895</v>
      </c>
      <c r="H477" s="9">
        <v>-1000</v>
      </c>
      <c r="J477" s="8">
        <f t="shared" si="123"/>
        <v>0.975</v>
      </c>
      <c r="K477" s="9">
        <f>IF(J477=N2,'Masse et Centrage'!$G$44,-1000)</f>
        <v>-1000</v>
      </c>
      <c r="L477" s="9">
        <f t="shared" si="117"/>
        <v>0</v>
      </c>
      <c r="S477" s="9">
        <f t="shared" si="124"/>
        <v>575</v>
      </c>
      <c r="T477" s="9">
        <f>IF(S477&lt;Q8,-1000,IF(S477&lt;=Q10,O10*S477+P10,IF(S477&lt;=Q11,O11*S477+P11,IF(S477&lt;=Q12,O12*S477+P12,8000))))</f>
        <v>8000</v>
      </c>
      <c r="U477" s="9">
        <f>IF(S477&lt;Q13,-1000,IF(S477&lt;=Q15,O15*S477+P15,IF(S477&lt;=Q16,O16*S477+P16,IF(S477&lt;=Q17,O17*S477+P17,8000))))</f>
        <v>5885.108800029994</v>
      </c>
      <c r="V477" s="9">
        <f>'Perfos Décollage'!F2</f>
        <v>500</v>
      </c>
      <c r="W477" s="9">
        <f t="shared" si="118"/>
        <v>0</v>
      </c>
      <c r="X477" s="9">
        <f t="shared" si="115"/>
        <v>-4000</v>
      </c>
      <c r="Y477" s="9">
        <f t="shared" si="119"/>
        <v>0</v>
      </c>
      <c r="Z477" s="9">
        <f t="shared" si="116"/>
        <v>-4000</v>
      </c>
    </row>
    <row r="478" spans="1:26" ht="15">
      <c r="A478" s="8">
        <f t="shared" si="120"/>
        <v>0.9751999999999895</v>
      </c>
      <c r="B478" s="9">
        <f>'Masse et Centrage'!$G$44</f>
        <v>932</v>
      </c>
      <c r="D478" s="8">
        <f t="shared" si="121"/>
        <v>0.9751999999999895</v>
      </c>
      <c r="E478" s="9">
        <f t="shared" si="114"/>
        <v>1035.0199999999825</v>
      </c>
      <c r="G478" s="8">
        <f t="shared" si="122"/>
        <v>0.9751999999999895</v>
      </c>
      <c r="H478" s="9">
        <v>-1000</v>
      </c>
      <c r="J478" s="8">
        <f t="shared" si="123"/>
        <v>0.9752</v>
      </c>
      <c r="K478" s="9">
        <f>IF(J478=N2,'Masse et Centrage'!$G$44,-1000)</f>
        <v>-1000</v>
      </c>
      <c r="L478" s="9">
        <f t="shared" si="117"/>
        <v>0</v>
      </c>
      <c r="S478" s="9">
        <f t="shared" si="124"/>
        <v>576</v>
      </c>
      <c r="T478" s="9">
        <f>IF(S478&lt;Q8,-1000,IF(S478&lt;=Q10,O10*S478+P10,IF(S478&lt;=Q11,O11*S478+P11,IF(S478&lt;=Q12,O12*S478+P12,8000))))</f>
        <v>8000</v>
      </c>
      <c r="U478" s="9">
        <f>IF(S478&lt;Q13,-1000,IF(S478&lt;=Q15,O15*S478+P15,IF(S478&lt;=Q16,O16*S478+P16,IF(S478&lt;=Q17,O17*S478+P17,8000))))</f>
        <v>5898.963718679995</v>
      </c>
      <c r="V478" s="9">
        <f>'Perfos Décollage'!F2</f>
        <v>500</v>
      </c>
      <c r="W478" s="9">
        <f t="shared" si="118"/>
        <v>0</v>
      </c>
      <c r="X478" s="9">
        <f t="shared" si="115"/>
        <v>-4000</v>
      </c>
      <c r="Y478" s="9">
        <f t="shared" si="119"/>
        <v>0</v>
      </c>
      <c r="Z478" s="9">
        <f t="shared" si="116"/>
        <v>-4000</v>
      </c>
    </row>
    <row r="479" spans="1:26" ht="15">
      <c r="A479" s="8">
        <f t="shared" si="120"/>
        <v>0.9753999999999895</v>
      </c>
      <c r="B479" s="9">
        <f>'Masse et Centrage'!$G$44</f>
        <v>932</v>
      </c>
      <c r="D479" s="8">
        <f t="shared" si="121"/>
        <v>0.9753999999999895</v>
      </c>
      <c r="E479" s="9">
        <f t="shared" si="114"/>
        <v>1035.3524999999825</v>
      </c>
      <c r="G479" s="8">
        <f t="shared" si="122"/>
        <v>0.9753999999999895</v>
      </c>
      <c r="H479" s="9">
        <v>-1000</v>
      </c>
      <c r="J479" s="8">
        <f t="shared" si="123"/>
        <v>0.9754</v>
      </c>
      <c r="K479" s="9">
        <f>IF(J479=N2,'Masse et Centrage'!$G$44,-1000)</f>
        <v>-1000</v>
      </c>
      <c r="L479" s="9">
        <f t="shared" si="117"/>
        <v>0</v>
      </c>
      <c r="S479" s="9">
        <f t="shared" si="124"/>
        <v>577</v>
      </c>
      <c r="T479" s="9">
        <f>IF(S479&lt;Q8,-1000,IF(S479&lt;=Q10,O10*S479+P10,IF(S479&lt;=Q11,O11*S479+P11,IF(S479&lt;=Q12,O12*S479+P12,8000))))</f>
        <v>8000</v>
      </c>
      <c r="U479" s="9">
        <f>IF(S479&lt;Q13,-1000,IF(S479&lt;=Q15,O15*S479+P15,IF(S479&lt;=Q16,O16*S479+P16,IF(S479&lt;=Q17,O17*S479+P17,8000))))</f>
        <v>5912.818637329995</v>
      </c>
      <c r="V479" s="9">
        <f>'Perfos Décollage'!F2</f>
        <v>500</v>
      </c>
      <c r="W479" s="9">
        <f t="shared" si="118"/>
        <v>0</v>
      </c>
      <c r="X479" s="9">
        <f t="shared" si="115"/>
        <v>-4000</v>
      </c>
      <c r="Y479" s="9">
        <f t="shared" si="119"/>
        <v>0</v>
      </c>
      <c r="Z479" s="9">
        <f t="shared" si="116"/>
        <v>-4000</v>
      </c>
    </row>
    <row r="480" spans="1:26" ht="15">
      <c r="A480" s="8">
        <f t="shared" si="120"/>
        <v>0.9755999999999895</v>
      </c>
      <c r="B480" s="9">
        <f>'Masse et Centrage'!$G$44</f>
        <v>932</v>
      </c>
      <c r="D480" s="8">
        <f t="shared" si="121"/>
        <v>0.9755999999999895</v>
      </c>
      <c r="E480" s="9">
        <f t="shared" si="114"/>
        <v>1035.6849999999824</v>
      </c>
      <c r="G480" s="8">
        <f t="shared" si="122"/>
        <v>0.9755999999999895</v>
      </c>
      <c r="H480" s="9">
        <v>-1000</v>
      </c>
      <c r="J480" s="8">
        <f t="shared" si="123"/>
        <v>0.9756</v>
      </c>
      <c r="K480" s="9">
        <f>IF(J480=N2,'Masse et Centrage'!$G$44,-1000)</f>
        <v>-1000</v>
      </c>
      <c r="L480" s="9">
        <f t="shared" si="117"/>
        <v>0</v>
      </c>
      <c r="S480" s="9">
        <f t="shared" si="124"/>
        <v>578</v>
      </c>
      <c r="T480" s="9">
        <f>IF(S480&lt;Q8,-1000,IF(S480&lt;=Q10,O10*S480+P10,IF(S480&lt;=Q11,O11*S480+P11,IF(S480&lt;=Q12,O12*S480+P12,8000))))</f>
        <v>8000</v>
      </c>
      <c r="U480" s="9">
        <f>IF(S480&lt;Q13,-1000,IF(S480&lt;=Q15,O15*S480+P15,IF(S480&lt;=Q16,O16*S480+P16,IF(S480&lt;=Q17,O17*S480+P17,8000))))</f>
        <v>5926.6735559799945</v>
      </c>
      <c r="V480" s="9">
        <f>'Perfos Décollage'!F2</f>
        <v>500</v>
      </c>
      <c r="W480" s="9">
        <f t="shared" si="118"/>
        <v>0</v>
      </c>
      <c r="X480" s="9">
        <f t="shared" si="115"/>
        <v>-4000</v>
      </c>
      <c r="Y480" s="9">
        <f t="shared" si="119"/>
        <v>0</v>
      </c>
      <c r="Z480" s="9">
        <f t="shared" si="116"/>
        <v>-4000</v>
      </c>
    </row>
    <row r="481" spans="1:26" ht="15">
      <c r="A481" s="8">
        <f t="shared" si="120"/>
        <v>0.9757999999999895</v>
      </c>
      <c r="B481" s="9">
        <f>'Masse et Centrage'!$G$44</f>
        <v>932</v>
      </c>
      <c r="D481" s="8">
        <f t="shared" si="121"/>
        <v>0.9757999999999895</v>
      </c>
      <c r="E481" s="9">
        <f t="shared" si="114"/>
        <v>1036.0174999999824</v>
      </c>
      <c r="G481" s="8">
        <f t="shared" si="122"/>
        <v>0.9757999999999895</v>
      </c>
      <c r="H481" s="9">
        <v>-1000</v>
      </c>
      <c r="J481" s="8">
        <f t="shared" si="123"/>
        <v>0.9758</v>
      </c>
      <c r="K481" s="9">
        <f>IF(J481=N2,'Masse et Centrage'!$G$44,-1000)</f>
        <v>-1000</v>
      </c>
      <c r="L481" s="9">
        <f t="shared" si="117"/>
        <v>0</v>
      </c>
      <c r="S481" s="9">
        <f t="shared" si="124"/>
        <v>579</v>
      </c>
      <c r="T481" s="9">
        <f>IF(S481&lt;Q8,-1000,IF(S481&lt;=Q10,O10*S481+P10,IF(S481&lt;=Q11,O11*S481+P11,IF(S481&lt;=Q12,O12*S481+P12,8000))))</f>
        <v>8000</v>
      </c>
      <c r="U481" s="9">
        <f>IF(S481&lt;Q13,-1000,IF(S481&lt;=Q15,O15*S481+P15,IF(S481&lt;=Q16,O16*S481+P16,IF(S481&lt;=Q17,O17*S481+P17,8000))))</f>
        <v>5940.528474629995</v>
      </c>
      <c r="V481" s="9">
        <f>'Perfos Décollage'!F2</f>
        <v>500</v>
      </c>
      <c r="W481" s="9">
        <f t="shared" si="118"/>
        <v>0</v>
      </c>
      <c r="X481" s="9">
        <f t="shared" si="115"/>
        <v>-4000</v>
      </c>
      <c r="Y481" s="9">
        <f t="shared" si="119"/>
        <v>0</v>
      </c>
      <c r="Z481" s="9">
        <f t="shared" si="116"/>
        <v>-4000</v>
      </c>
    </row>
    <row r="482" spans="1:26" ht="15">
      <c r="A482" s="8">
        <f t="shared" si="120"/>
        <v>0.9759999999999894</v>
      </c>
      <c r="B482" s="9">
        <f>'Masse et Centrage'!$G$44</f>
        <v>932</v>
      </c>
      <c r="D482" s="8">
        <f t="shared" si="121"/>
        <v>0.9759999999999894</v>
      </c>
      <c r="E482" s="9">
        <f t="shared" si="114"/>
        <v>1036.3499999999824</v>
      </c>
      <c r="G482" s="8">
        <f t="shared" si="122"/>
        <v>0.9759999999999894</v>
      </c>
      <c r="H482" s="9">
        <v>-1000</v>
      </c>
      <c r="J482" s="8">
        <f t="shared" si="123"/>
        <v>0.976</v>
      </c>
      <c r="K482" s="9">
        <f>IF(J482=N2,'Masse et Centrage'!$G$44,-1000)</f>
        <v>-1000</v>
      </c>
      <c r="L482" s="9">
        <f t="shared" si="117"/>
        <v>0</v>
      </c>
      <c r="S482" s="9">
        <f t="shared" si="124"/>
        <v>580</v>
      </c>
      <c r="T482" s="9">
        <f>IF(S482&lt;Q8,-1000,IF(S482&lt;=Q10,O10*S482+P10,IF(S482&lt;=Q11,O11*S482+P11,IF(S482&lt;=Q12,O12*S482+P12,8000))))</f>
        <v>8000</v>
      </c>
      <c r="U482" s="9">
        <f>IF(S482&lt;Q13,-1000,IF(S482&lt;=Q15,O15*S482+P15,IF(S482&lt;=Q16,O16*S482+P16,IF(S482&lt;=Q17,O17*S482+P17,8000))))</f>
        <v>5954.383393279994</v>
      </c>
      <c r="V482" s="9">
        <f>'Perfos Décollage'!F2</f>
        <v>500</v>
      </c>
      <c r="W482" s="9">
        <f t="shared" si="118"/>
        <v>0</v>
      </c>
      <c r="X482" s="9">
        <f t="shared" si="115"/>
        <v>-4000</v>
      </c>
      <c r="Y482" s="9">
        <f t="shared" si="119"/>
        <v>0</v>
      </c>
      <c r="Z482" s="9">
        <f t="shared" si="116"/>
        <v>-4000</v>
      </c>
    </row>
    <row r="483" spans="1:26" ht="15">
      <c r="A483" s="8">
        <f t="shared" si="120"/>
        <v>0.9761999999999894</v>
      </c>
      <c r="B483" s="9">
        <f>'Masse et Centrage'!$G$44</f>
        <v>932</v>
      </c>
      <c r="D483" s="8">
        <f t="shared" si="121"/>
        <v>0.9761999999999894</v>
      </c>
      <c r="E483" s="9">
        <f t="shared" si="114"/>
        <v>1036.6824999999824</v>
      </c>
      <c r="G483" s="8">
        <f t="shared" si="122"/>
        <v>0.9761999999999894</v>
      </c>
      <c r="H483" s="9">
        <v>-1000</v>
      </c>
      <c r="J483" s="8">
        <f t="shared" si="123"/>
        <v>0.9762</v>
      </c>
      <c r="K483" s="9">
        <f>IF(J483=N2,'Masse et Centrage'!$G$44,-1000)</f>
        <v>-1000</v>
      </c>
      <c r="L483" s="9">
        <f t="shared" si="117"/>
        <v>0</v>
      </c>
      <c r="S483" s="9">
        <f t="shared" si="124"/>
        <v>581</v>
      </c>
      <c r="T483" s="9">
        <f>IF(S483&lt;Q8,-1000,IF(S483&lt;=Q10,O10*S483+P10,IF(S483&lt;=Q11,O11*S483+P11,IF(S483&lt;=Q12,O12*S483+P12,8000))))</f>
        <v>8000</v>
      </c>
      <c r="U483" s="9">
        <f>IF(S483&lt;Q13,-1000,IF(S483&lt;=Q15,O15*S483+P15,IF(S483&lt;=Q16,O16*S483+P16,IF(S483&lt;=Q17,O17*S483+P17,8000))))</f>
        <v>5968.238311929995</v>
      </c>
      <c r="V483" s="9">
        <f>'Perfos Décollage'!F2</f>
        <v>500</v>
      </c>
      <c r="W483" s="9">
        <f t="shared" si="118"/>
        <v>0</v>
      </c>
      <c r="X483" s="9">
        <f t="shared" si="115"/>
        <v>-4000</v>
      </c>
      <c r="Y483" s="9">
        <f t="shared" si="119"/>
        <v>0</v>
      </c>
      <c r="Z483" s="9">
        <f t="shared" si="116"/>
        <v>-4000</v>
      </c>
    </row>
    <row r="484" spans="1:26" ht="15">
      <c r="A484" s="8">
        <f t="shared" si="120"/>
        <v>0.9763999999999894</v>
      </c>
      <c r="B484" s="9">
        <f>'Masse et Centrage'!$G$44</f>
        <v>932</v>
      </c>
      <c r="D484" s="8">
        <f t="shared" si="121"/>
        <v>0.9763999999999894</v>
      </c>
      <c r="E484" s="9">
        <f t="shared" si="114"/>
        <v>1037.0149999999824</v>
      </c>
      <c r="G484" s="8">
        <f t="shared" si="122"/>
        <v>0.9763999999999894</v>
      </c>
      <c r="H484" s="9">
        <v>-1000</v>
      </c>
      <c r="J484" s="8">
        <f t="shared" si="123"/>
        <v>0.9764</v>
      </c>
      <c r="K484" s="9">
        <f>IF(J484=N2,'Masse et Centrage'!$G$44,-1000)</f>
        <v>-1000</v>
      </c>
      <c r="L484" s="9">
        <f t="shared" si="117"/>
        <v>0</v>
      </c>
      <c r="S484" s="9">
        <f t="shared" si="124"/>
        <v>582</v>
      </c>
      <c r="T484" s="9">
        <f>IF(S484&lt;Q8,-1000,IF(S484&lt;=Q10,O10*S484+P10,IF(S484&lt;=Q11,O11*S484+P11,IF(S484&lt;=Q12,O12*S484+P12,8000))))</f>
        <v>8000</v>
      </c>
      <c r="U484" s="9">
        <f>IF(S484&lt;Q13,-1000,IF(S484&lt;=Q15,O15*S484+P15,IF(S484&lt;=Q16,O16*S484+P16,IF(S484&lt;=Q17,O17*S484+P17,8000))))</f>
        <v>5982.093230579994</v>
      </c>
      <c r="V484" s="9">
        <f>'Perfos Décollage'!F2</f>
        <v>500</v>
      </c>
      <c r="W484" s="9">
        <f t="shared" si="118"/>
        <v>0</v>
      </c>
      <c r="X484" s="9">
        <f t="shared" si="115"/>
        <v>-4000</v>
      </c>
      <c r="Y484" s="9">
        <f t="shared" si="119"/>
        <v>0</v>
      </c>
      <c r="Z484" s="9">
        <f t="shared" si="116"/>
        <v>-4000</v>
      </c>
    </row>
    <row r="485" spans="1:26" ht="15">
      <c r="A485" s="8">
        <f t="shared" si="120"/>
        <v>0.9765999999999894</v>
      </c>
      <c r="B485" s="9">
        <f>'Masse et Centrage'!$G$44</f>
        <v>932</v>
      </c>
      <c r="D485" s="8">
        <f t="shared" si="121"/>
        <v>0.9765999999999894</v>
      </c>
      <c r="E485" s="9">
        <f t="shared" si="114"/>
        <v>1037.3474999999823</v>
      </c>
      <c r="G485" s="8">
        <f t="shared" si="122"/>
        <v>0.9765999999999894</v>
      </c>
      <c r="H485" s="9">
        <v>-1000</v>
      </c>
      <c r="J485" s="8">
        <f t="shared" si="123"/>
        <v>0.9766</v>
      </c>
      <c r="K485" s="9">
        <f>IF(J485=N2,'Masse et Centrage'!$G$44,-1000)</f>
        <v>-1000</v>
      </c>
      <c r="L485" s="9">
        <f t="shared" si="117"/>
        <v>0</v>
      </c>
      <c r="S485" s="9">
        <f t="shared" si="124"/>
        <v>583</v>
      </c>
      <c r="T485" s="9">
        <f>IF(S485&lt;Q8,-1000,IF(S485&lt;=Q10,O10*S485+P10,IF(S485&lt;=Q11,O11*S485+P11,IF(S485&lt;=Q12,O12*S485+P12,8000))))</f>
        <v>8000</v>
      </c>
      <c r="U485" s="9">
        <f>IF(S485&lt;Q13,-1000,IF(S485&lt;=Q15,O15*S485+P15,IF(S485&lt;=Q16,O16*S485+P16,IF(S485&lt;=Q17,O17*S485+P17,8000))))</f>
        <v>5995.948149229995</v>
      </c>
      <c r="V485" s="9">
        <f>'Perfos Décollage'!F2</f>
        <v>500</v>
      </c>
      <c r="W485" s="9">
        <f t="shared" si="118"/>
        <v>0</v>
      </c>
      <c r="X485" s="9">
        <f t="shared" si="115"/>
        <v>-4000</v>
      </c>
      <c r="Y485" s="9">
        <f t="shared" si="119"/>
        <v>0</v>
      </c>
      <c r="Z485" s="9">
        <f t="shared" si="116"/>
        <v>-4000</v>
      </c>
    </row>
    <row r="486" spans="1:26" ht="15">
      <c r="A486" s="8">
        <f t="shared" si="120"/>
        <v>0.9767999999999893</v>
      </c>
      <c r="B486" s="9">
        <f>'Masse et Centrage'!$G$44</f>
        <v>932</v>
      </c>
      <c r="D486" s="8">
        <f t="shared" si="121"/>
        <v>0.9767999999999893</v>
      </c>
      <c r="E486" s="9">
        <f t="shared" si="114"/>
        <v>1037.6799999999823</v>
      </c>
      <c r="G486" s="8">
        <f t="shared" si="122"/>
        <v>0.9767999999999893</v>
      </c>
      <c r="H486" s="9">
        <v>-1000</v>
      </c>
      <c r="J486" s="8">
        <f t="shared" si="123"/>
        <v>0.9768</v>
      </c>
      <c r="K486" s="9">
        <f>IF(J486=N2,'Masse et Centrage'!$G$44,-1000)</f>
        <v>-1000</v>
      </c>
      <c r="L486" s="9">
        <f t="shared" si="117"/>
        <v>0</v>
      </c>
      <c r="S486" s="9">
        <f t="shared" si="124"/>
        <v>584</v>
      </c>
      <c r="T486" s="9">
        <f>IF(S486&lt;Q8,-1000,IF(S486&lt;=Q10,O10*S486+P10,IF(S486&lt;=Q11,O11*S486+P11,IF(S486&lt;=Q12,O12*S486+P12,8000))))</f>
        <v>8000</v>
      </c>
      <c r="U486" s="9">
        <f>IF(S486&lt;Q13,-1000,IF(S486&lt;=Q15,O15*S486+P15,IF(S486&lt;=Q16,O16*S486+P16,IF(S486&lt;=Q17,O17*S486+P17,8000))))</f>
        <v>6009.803067879994</v>
      </c>
      <c r="V486" s="9">
        <f>'Perfos Décollage'!F2</f>
        <v>500</v>
      </c>
      <c r="W486" s="9">
        <f t="shared" si="118"/>
        <v>0</v>
      </c>
      <c r="X486" s="9">
        <f t="shared" si="115"/>
        <v>-4000</v>
      </c>
      <c r="Y486" s="9">
        <f t="shared" si="119"/>
        <v>0</v>
      </c>
      <c r="Z486" s="9">
        <f t="shared" si="116"/>
        <v>-4000</v>
      </c>
    </row>
    <row r="487" spans="1:26" ht="15">
      <c r="A487" s="8">
        <f t="shared" si="120"/>
        <v>0.9769999999999893</v>
      </c>
      <c r="B487" s="9">
        <f>'Masse et Centrage'!$G$44</f>
        <v>932</v>
      </c>
      <c r="D487" s="8">
        <f t="shared" si="121"/>
        <v>0.9769999999999893</v>
      </c>
      <c r="E487" s="9">
        <f aca="true" t="shared" si="125" ref="E487:E502">1662.5*D487-586.25</f>
        <v>1038.0124999999823</v>
      </c>
      <c r="G487" s="8">
        <f t="shared" si="122"/>
        <v>0.9769999999999893</v>
      </c>
      <c r="H487" s="9">
        <v>-1000</v>
      </c>
      <c r="J487" s="8">
        <f t="shared" si="123"/>
        <v>0.977</v>
      </c>
      <c r="K487" s="9">
        <f>IF(J487=N2,'Masse et Centrage'!$G$44,-1000)</f>
        <v>-1000</v>
      </c>
      <c r="L487" s="9">
        <f t="shared" si="117"/>
        <v>0</v>
      </c>
      <c r="S487" s="9">
        <f t="shared" si="124"/>
        <v>585</v>
      </c>
      <c r="T487" s="9">
        <f>IF(S487&lt;Q8,-1000,IF(S487&lt;=Q10,O10*S487+P10,IF(S487&lt;=Q11,O11*S487+P11,IF(S487&lt;=Q12,O12*S487+P12,8000))))</f>
        <v>8000</v>
      </c>
      <c r="U487" s="9">
        <f>IF(S487&lt;Q13,-1000,IF(S487&lt;=Q15,O15*S487+P15,IF(S487&lt;=Q16,O16*S487+P16,IF(S487&lt;=Q17,O17*S487+P17,8000))))</f>
        <v>6023.657986529995</v>
      </c>
      <c r="V487" s="9">
        <f>'Perfos Décollage'!F2</f>
        <v>500</v>
      </c>
      <c r="W487" s="9">
        <f t="shared" si="118"/>
        <v>0</v>
      </c>
      <c r="X487" s="9">
        <f t="shared" si="115"/>
        <v>-4000</v>
      </c>
      <c r="Y487" s="9">
        <f t="shared" si="119"/>
        <v>0</v>
      </c>
      <c r="Z487" s="9">
        <f t="shared" si="116"/>
        <v>-4000</v>
      </c>
    </row>
    <row r="488" spans="1:26" ht="15">
      <c r="A488" s="8">
        <f t="shared" si="120"/>
        <v>0.9771999999999893</v>
      </c>
      <c r="B488" s="9">
        <f>'Masse et Centrage'!$G$44</f>
        <v>932</v>
      </c>
      <c r="D488" s="8">
        <f t="shared" si="121"/>
        <v>0.9771999999999893</v>
      </c>
      <c r="E488" s="9">
        <f t="shared" si="125"/>
        <v>1038.3449999999823</v>
      </c>
      <c r="G488" s="8">
        <f t="shared" si="122"/>
        <v>0.9771999999999893</v>
      </c>
      <c r="H488" s="9">
        <v>-1000</v>
      </c>
      <c r="J488" s="8">
        <f t="shared" si="123"/>
        <v>0.9772</v>
      </c>
      <c r="K488" s="9">
        <f>IF(J488=N2,'Masse et Centrage'!$G$44,-1000)</f>
        <v>-1000</v>
      </c>
      <c r="L488" s="9">
        <f t="shared" si="117"/>
        <v>0</v>
      </c>
      <c r="S488" s="9">
        <f t="shared" si="124"/>
        <v>586</v>
      </c>
      <c r="T488" s="9">
        <f>IF(S488&lt;Q8,-1000,IF(S488&lt;=Q10,O10*S488+P10,IF(S488&lt;=Q11,O11*S488+P11,IF(S488&lt;=Q12,O12*S488+P12,8000))))</f>
        <v>8000</v>
      </c>
      <c r="U488" s="9">
        <f>IF(S488&lt;Q13,-1000,IF(S488&lt;=Q15,O15*S488+P15,IF(S488&lt;=Q16,O16*S488+P16,IF(S488&lt;=Q17,O17*S488+P17,8000))))</f>
        <v>6037.512905179994</v>
      </c>
      <c r="V488" s="9">
        <f>'Perfos Décollage'!F2</f>
        <v>500</v>
      </c>
      <c r="W488" s="9">
        <f t="shared" si="118"/>
        <v>0</v>
      </c>
      <c r="X488" s="9">
        <f t="shared" si="115"/>
        <v>-4000</v>
      </c>
      <c r="Y488" s="9">
        <f t="shared" si="119"/>
        <v>0</v>
      </c>
      <c r="Z488" s="9">
        <f t="shared" si="116"/>
        <v>-4000</v>
      </c>
    </row>
    <row r="489" spans="1:26" ht="15">
      <c r="A489" s="8">
        <f t="shared" si="120"/>
        <v>0.9773999999999893</v>
      </c>
      <c r="B489" s="9">
        <f>'Masse et Centrage'!$G$44</f>
        <v>932</v>
      </c>
      <c r="D489" s="8">
        <f t="shared" si="121"/>
        <v>0.9773999999999893</v>
      </c>
      <c r="E489" s="9">
        <f t="shared" si="125"/>
        <v>1038.6774999999823</v>
      </c>
      <c r="G489" s="8">
        <f t="shared" si="122"/>
        <v>0.9773999999999893</v>
      </c>
      <c r="H489" s="9">
        <v>-1000</v>
      </c>
      <c r="J489" s="8">
        <f t="shared" si="123"/>
        <v>0.9774</v>
      </c>
      <c r="K489" s="9">
        <f>IF(J489=N2,'Masse et Centrage'!$G$44,-1000)</f>
        <v>-1000</v>
      </c>
      <c r="L489" s="9">
        <f t="shared" si="117"/>
        <v>0</v>
      </c>
      <c r="S489" s="9">
        <f t="shared" si="124"/>
        <v>587</v>
      </c>
      <c r="T489" s="9">
        <f>IF(S489&lt;Q8,-1000,IF(S489&lt;=Q10,O10*S489+P10,IF(S489&lt;=Q11,O11*S489+P11,IF(S489&lt;=Q12,O12*S489+P12,8000))))</f>
        <v>8000</v>
      </c>
      <c r="U489" s="9">
        <f>IF(S489&lt;Q13,-1000,IF(S489&lt;=Q15,O15*S489+P15,IF(S489&lt;=Q16,O16*S489+P16,IF(S489&lt;=Q17,O17*S489+P17,8000))))</f>
        <v>6051.367823829994</v>
      </c>
      <c r="V489" s="9">
        <f>'Perfos Décollage'!F2</f>
        <v>500</v>
      </c>
      <c r="W489" s="9">
        <f t="shared" si="118"/>
        <v>0</v>
      </c>
      <c r="X489" s="9">
        <f t="shared" si="115"/>
        <v>-4000</v>
      </c>
      <c r="Y489" s="9">
        <f t="shared" si="119"/>
        <v>0</v>
      </c>
      <c r="Z489" s="9">
        <f t="shared" si="116"/>
        <v>-4000</v>
      </c>
    </row>
    <row r="490" spans="1:26" ht="15">
      <c r="A490" s="8">
        <f t="shared" si="120"/>
        <v>0.9775999999999893</v>
      </c>
      <c r="B490" s="9">
        <f>'Masse et Centrage'!$G$44</f>
        <v>932</v>
      </c>
      <c r="D490" s="8">
        <f t="shared" si="121"/>
        <v>0.9775999999999893</v>
      </c>
      <c r="E490" s="9">
        <f t="shared" si="125"/>
        <v>1039.009999999982</v>
      </c>
      <c r="G490" s="8">
        <f t="shared" si="122"/>
        <v>0.9775999999999893</v>
      </c>
      <c r="H490" s="9">
        <v>-1000</v>
      </c>
      <c r="J490" s="8">
        <f t="shared" si="123"/>
        <v>0.9776</v>
      </c>
      <c r="K490" s="9">
        <f>IF(J490=N2,'Masse et Centrage'!$G$44,-1000)</f>
        <v>-1000</v>
      </c>
      <c r="L490" s="9">
        <f t="shared" si="117"/>
        <v>0</v>
      </c>
      <c r="S490" s="9">
        <f t="shared" si="124"/>
        <v>588</v>
      </c>
      <c r="T490" s="9">
        <f>IF(S490&lt;Q8,-1000,IF(S490&lt;=Q10,O10*S490+P10,IF(S490&lt;=Q11,O11*S490+P11,IF(S490&lt;=Q12,O12*S490+P12,8000))))</f>
        <v>8000</v>
      </c>
      <c r="U490" s="9">
        <f>IF(S490&lt;Q13,-1000,IF(S490&lt;=Q15,O15*S490+P15,IF(S490&lt;=Q16,O16*S490+P16,IF(S490&lt;=Q17,O17*S490+P17,8000))))</f>
        <v>6065.222742479995</v>
      </c>
      <c r="V490" s="9">
        <f>'Perfos Décollage'!F2</f>
        <v>500</v>
      </c>
      <c r="W490" s="9">
        <f t="shared" si="118"/>
        <v>0</v>
      </c>
      <c r="X490" s="9">
        <f t="shared" si="115"/>
        <v>-4000</v>
      </c>
      <c r="Y490" s="9">
        <f t="shared" si="119"/>
        <v>0</v>
      </c>
      <c r="Z490" s="9">
        <f t="shared" si="116"/>
        <v>-4000</v>
      </c>
    </row>
    <row r="491" spans="1:26" ht="15">
      <c r="A491" s="8">
        <f t="shared" si="120"/>
        <v>0.9777999999999892</v>
      </c>
      <c r="B491" s="9">
        <f>'Masse et Centrage'!$G$44</f>
        <v>932</v>
      </c>
      <c r="D491" s="8">
        <f t="shared" si="121"/>
        <v>0.9777999999999892</v>
      </c>
      <c r="E491" s="9">
        <f t="shared" si="125"/>
        <v>1039.342499999982</v>
      </c>
      <c r="G491" s="8">
        <f t="shared" si="122"/>
        <v>0.9777999999999892</v>
      </c>
      <c r="H491" s="9">
        <v>-1000</v>
      </c>
      <c r="J491" s="8">
        <f t="shared" si="123"/>
        <v>0.9778</v>
      </c>
      <c r="K491" s="9">
        <f>IF(J491=N2,'Masse et Centrage'!$G$44,-1000)</f>
        <v>-1000</v>
      </c>
      <c r="L491" s="9">
        <f t="shared" si="117"/>
        <v>0</v>
      </c>
      <c r="S491" s="9">
        <f t="shared" si="124"/>
        <v>589</v>
      </c>
      <c r="T491" s="9">
        <f>IF(S491&lt;Q8,-1000,IF(S491&lt;=Q10,O10*S491+P10,IF(S491&lt;=Q11,O11*S491+P11,IF(S491&lt;=Q12,O12*S491+P12,8000))))</f>
        <v>8000</v>
      </c>
      <c r="U491" s="9">
        <f>IF(S491&lt;Q13,-1000,IF(S491&lt;=Q15,O15*S491+P15,IF(S491&lt;=Q16,O16*S491+P16,IF(S491&lt;=Q17,O17*S491+P17,8000))))</f>
        <v>6079.077661129994</v>
      </c>
      <c r="V491" s="9">
        <f>'Perfos Décollage'!F2</f>
        <v>500</v>
      </c>
      <c r="W491" s="9">
        <f t="shared" si="118"/>
        <v>0</v>
      </c>
      <c r="X491" s="9">
        <f t="shared" si="115"/>
        <v>-4000</v>
      </c>
      <c r="Y491" s="9">
        <f t="shared" si="119"/>
        <v>0</v>
      </c>
      <c r="Z491" s="9">
        <f t="shared" si="116"/>
        <v>-4000</v>
      </c>
    </row>
    <row r="492" spans="1:26" ht="15">
      <c r="A492" s="8">
        <f t="shared" si="120"/>
        <v>0.9779999999999892</v>
      </c>
      <c r="B492" s="9">
        <f>'Masse et Centrage'!$G$44</f>
        <v>932</v>
      </c>
      <c r="D492" s="8">
        <f t="shared" si="121"/>
        <v>0.9779999999999892</v>
      </c>
      <c r="E492" s="9">
        <f t="shared" si="125"/>
        <v>1039.674999999982</v>
      </c>
      <c r="G492" s="8">
        <f t="shared" si="122"/>
        <v>0.9779999999999892</v>
      </c>
      <c r="H492" s="9">
        <v>-1000</v>
      </c>
      <c r="J492" s="8">
        <f t="shared" si="123"/>
        <v>0.978</v>
      </c>
      <c r="K492" s="9">
        <f>IF(J492=N2,'Masse et Centrage'!$G$44,-1000)</f>
        <v>-1000</v>
      </c>
      <c r="L492" s="9">
        <f t="shared" si="117"/>
        <v>0</v>
      </c>
      <c r="S492" s="9">
        <f t="shared" si="124"/>
        <v>590</v>
      </c>
      <c r="T492" s="9">
        <f>IF(S492&lt;Q8,-1000,IF(S492&lt;=Q10,O10*S492+P10,IF(S492&lt;=Q11,O11*S492+P11,IF(S492&lt;=Q12,O12*S492+P12,8000))))</f>
        <v>8000</v>
      </c>
      <c r="U492" s="9">
        <f>IF(S492&lt;Q13,-1000,IF(S492&lt;=Q15,O15*S492+P15,IF(S492&lt;=Q16,O16*S492+P16,IF(S492&lt;=Q17,O17*S492+P17,8000))))</f>
        <v>6092.932579779995</v>
      </c>
      <c r="V492" s="9">
        <f>'Perfos Décollage'!F2</f>
        <v>500</v>
      </c>
      <c r="W492" s="9">
        <f t="shared" si="118"/>
        <v>0</v>
      </c>
      <c r="X492" s="9">
        <f t="shared" si="115"/>
        <v>-4000</v>
      </c>
      <c r="Y492" s="9">
        <f t="shared" si="119"/>
        <v>0</v>
      </c>
      <c r="Z492" s="9">
        <f t="shared" si="116"/>
        <v>-4000</v>
      </c>
    </row>
    <row r="493" spans="1:26" ht="15">
      <c r="A493" s="8">
        <f t="shared" si="120"/>
        <v>0.9781999999999892</v>
      </c>
      <c r="B493" s="9">
        <f>'Masse et Centrage'!$G$44</f>
        <v>932</v>
      </c>
      <c r="D493" s="8">
        <f t="shared" si="121"/>
        <v>0.9781999999999892</v>
      </c>
      <c r="E493" s="9">
        <f t="shared" si="125"/>
        <v>1040.007499999982</v>
      </c>
      <c r="G493" s="8">
        <f t="shared" si="122"/>
        <v>0.9781999999999892</v>
      </c>
      <c r="H493" s="9">
        <v>-1000</v>
      </c>
      <c r="J493" s="8">
        <f t="shared" si="123"/>
        <v>0.9782</v>
      </c>
      <c r="K493" s="9">
        <f>IF(J493=N2,'Masse et Centrage'!$G$44,-1000)</f>
        <v>-1000</v>
      </c>
      <c r="L493" s="9">
        <f t="shared" si="117"/>
        <v>0</v>
      </c>
      <c r="S493" s="9">
        <f t="shared" si="124"/>
        <v>591</v>
      </c>
      <c r="T493" s="9">
        <f>IF(S493&lt;Q8,-1000,IF(S493&lt;=Q10,O10*S493+P10,IF(S493&lt;=Q11,O11*S493+P11,IF(S493&lt;=Q12,O12*S493+P12,8000))))</f>
        <v>8000</v>
      </c>
      <c r="U493" s="9">
        <f>IF(S493&lt;Q13,-1000,IF(S493&lt;=Q15,O15*S493+P15,IF(S493&lt;=Q16,O16*S493+P16,IF(S493&lt;=Q17,O17*S493+P17,8000))))</f>
        <v>6106.787498429994</v>
      </c>
      <c r="V493" s="9">
        <f>'Perfos Décollage'!F2</f>
        <v>500</v>
      </c>
      <c r="W493" s="9">
        <f t="shared" si="118"/>
        <v>0</v>
      </c>
      <c r="X493" s="9">
        <f t="shared" si="115"/>
        <v>-4000</v>
      </c>
      <c r="Y493" s="9">
        <f t="shared" si="119"/>
        <v>0</v>
      </c>
      <c r="Z493" s="9">
        <f t="shared" si="116"/>
        <v>-4000</v>
      </c>
    </row>
    <row r="494" spans="1:26" ht="15">
      <c r="A494" s="8">
        <f t="shared" si="120"/>
        <v>0.9783999999999892</v>
      </c>
      <c r="B494" s="9">
        <f>'Masse et Centrage'!$G$44</f>
        <v>932</v>
      </c>
      <c r="D494" s="8">
        <f t="shared" si="121"/>
        <v>0.9783999999999892</v>
      </c>
      <c r="E494" s="9">
        <f t="shared" si="125"/>
        <v>1040.339999999982</v>
      </c>
      <c r="G494" s="8">
        <f t="shared" si="122"/>
        <v>0.9783999999999892</v>
      </c>
      <c r="H494" s="9">
        <v>-1000</v>
      </c>
      <c r="J494" s="8">
        <f t="shared" si="123"/>
        <v>0.9784</v>
      </c>
      <c r="K494" s="9">
        <f>IF(J494=N2,'Masse et Centrage'!$G$44,-1000)</f>
        <v>-1000</v>
      </c>
      <c r="L494" s="9">
        <f t="shared" si="117"/>
        <v>0</v>
      </c>
      <c r="S494" s="9">
        <f t="shared" si="124"/>
        <v>592</v>
      </c>
      <c r="T494" s="9">
        <f>IF(S494&lt;Q8,-1000,IF(S494&lt;=Q10,O10*S494+P10,IF(S494&lt;=Q11,O11*S494+P11,IF(S494&lt;=Q12,O12*S494+P12,8000))))</f>
        <v>8000</v>
      </c>
      <c r="U494" s="9">
        <f>IF(S494&lt;Q13,-1000,IF(S494&lt;=Q15,O15*S494+P15,IF(S494&lt;=Q16,O16*S494+P16,IF(S494&lt;=Q17,O17*S494+P17,8000))))</f>
        <v>6120.642417079995</v>
      </c>
      <c r="V494" s="9">
        <f>'Perfos Décollage'!F2</f>
        <v>500</v>
      </c>
      <c r="W494" s="9">
        <f t="shared" si="118"/>
        <v>0</v>
      </c>
      <c r="X494" s="9">
        <f t="shared" si="115"/>
        <v>-4000</v>
      </c>
      <c r="Y494" s="9">
        <f t="shared" si="119"/>
        <v>0</v>
      </c>
      <c r="Z494" s="9">
        <f t="shared" si="116"/>
        <v>-4000</v>
      </c>
    </row>
    <row r="495" spans="1:26" ht="15">
      <c r="A495" s="8">
        <f t="shared" si="120"/>
        <v>0.9785999999999891</v>
      </c>
      <c r="B495" s="9">
        <f>'Masse et Centrage'!$G$44</f>
        <v>932</v>
      </c>
      <c r="D495" s="8">
        <f t="shared" si="121"/>
        <v>0.9785999999999891</v>
      </c>
      <c r="E495" s="9">
        <f t="shared" si="125"/>
        <v>1040.672499999982</v>
      </c>
      <c r="G495" s="8">
        <f t="shared" si="122"/>
        <v>0.9785999999999891</v>
      </c>
      <c r="H495" s="9">
        <v>-1000</v>
      </c>
      <c r="J495" s="8">
        <f t="shared" si="123"/>
        <v>0.9786</v>
      </c>
      <c r="K495" s="9">
        <f>IF(J495=N2,'Masse et Centrage'!$G$44,-1000)</f>
        <v>-1000</v>
      </c>
      <c r="L495" s="9">
        <f t="shared" si="117"/>
        <v>0</v>
      </c>
      <c r="S495" s="9">
        <f t="shared" si="124"/>
        <v>593</v>
      </c>
      <c r="T495" s="9">
        <f>IF(S495&lt;Q8,-1000,IF(S495&lt;=Q10,O10*S495+P10,IF(S495&lt;=Q11,O11*S495+P11,IF(S495&lt;=Q12,O12*S495+P12,8000))))</f>
        <v>8000</v>
      </c>
      <c r="U495" s="9">
        <f>IF(S495&lt;Q13,-1000,IF(S495&lt;=Q15,O15*S495+P15,IF(S495&lt;=Q16,O16*S495+P16,IF(S495&lt;=Q17,O17*S495+P17,8000))))</f>
        <v>6134.497335729995</v>
      </c>
      <c r="V495" s="9">
        <f>'Perfos Décollage'!F2</f>
        <v>500</v>
      </c>
      <c r="W495" s="9">
        <f t="shared" si="118"/>
        <v>0</v>
      </c>
      <c r="X495" s="9">
        <f t="shared" si="115"/>
        <v>-4000</v>
      </c>
      <c r="Y495" s="9">
        <f t="shared" si="119"/>
        <v>0</v>
      </c>
      <c r="Z495" s="9">
        <f t="shared" si="116"/>
        <v>-4000</v>
      </c>
    </row>
    <row r="496" spans="1:26" ht="15">
      <c r="A496" s="8">
        <f t="shared" si="120"/>
        <v>0.9787999999999891</v>
      </c>
      <c r="B496" s="9">
        <f>'Masse et Centrage'!$G$44</f>
        <v>932</v>
      </c>
      <c r="D496" s="8">
        <f t="shared" si="121"/>
        <v>0.9787999999999891</v>
      </c>
      <c r="E496" s="9">
        <f t="shared" si="125"/>
        <v>1041.004999999982</v>
      </c>
      <c r="G496" s="8">
        <f t="shared" si="122"/>
        <v>0.9787999999999891</v>
      </c>
      <c r="H496" s="9">
        <v>-1000</v>
      </c>
      <c r="J496" s="8">
        <f t="shared" si="123"/>
        <v>0.9788</v>
      </c>
      <c r="K496" s="9">
        <f>IF(J496=N2,'Masse et Centrage'!$G$44,-1000)</f>
        <v>-1000</v>
      </c>
      <c r="L496" s="9">
        <f t="shared" si="117"/>
        <v>0</v>
      </c>
      <c r="S496" s="9">
        <f t="shared" si="124"/>
        <v>594</v>
      </c>
      <c r="T496" s="9">
        <f>IF(S496&lt;Q8,-1000,IF(S496&lt;=Q10,O10*S496+P10,IF(S496&lt;=Q11,O11*S496+P11,IF(S496&lt;=Q12,O12*S496+P12,8000))))</f>
        <v>8000</v>
      </c>
      <c r="U496" s="9">
        <f>IF(S496&lt;Q13,-1000,IF(S496&lt;=Q15,O15*S496+P15,IF(S496&lt;=Q16,O16*S496+P16,IF(S496&lt;=Q17,O17*S496+P17,8000))))</f>
        <v>6148.352254379994</v>
      </c>
      <c r="V496" s="9">
        <f>'Perfos Décollage'!F2</f>
        <v>500</v>
      </c>
      <c r="W496" s="9">
        <f t="shared" si="118"/>
        <v>0</v>
      </c>
      <c r="X496" s="9">
        <f t="shared" si="115"/>
        <v>-4000</v>
      </c>
      <c r="Y496" s="9">
        <f t="shared" si="119"/>
        <v>0</v>
      </c>
      <c r="Z496" s="9">
        <f t="shared" si="116"/>
        <v>-4000</v>
      </c>
    </row>
    <row r="497" spans="1:26" ht="15">
      <c r="A497" s="8">
        <f t="shared" si="120"/>
        <v>0.9789999999999891</v>
      </c>
      <c r="B497" s="9">
        <f>'Masse et Centrage'!$G$44</f>
        <v>932</v>
      </c>
      <c r="D497" s="8">
        <f t="shared" si="121"/>
        <v>0.9789999999999891</v>
      </c>
      <c r="E497" s="9">
        <f t="shared" si="125"/>
        <v>1041.337499999982</v>
      </c>
      <c r="G497" s="8">
        <f t="shared" si="122"/>
        <v>0.9789999999999891</v>
      </c>
      <c r="H497" s="9">
        <v>-1000</v>
      </c>
      <c r="J497" s="8">
        <f t="shared" si="123"/>
        <v>0.979</v>
      </c>
      <c r="K497" s="9">
        <f>IF(J497=N2,'Masse et Centrage'!$G$44,-1000)</f>
        <v>-1000</v>
      </c>
      <c r="L497" s="9">
        <f t="shared" si="117"/>
        <v>0</v>
      </c>
      <c r="S497" s="9">
        <f t="shared" si="124"/>
        <v>595</v>
      </c>
      <c r="T497" s="9">
        <f>IF(S497&lt;Q8,-1000,IF(S497&lt;=Q10,O10*S497+P10,IF(S497&lt;=Q11,O11*S497+P11,IF(S497&lt;=Q12,O12*S497+P12,8000))))</f>
        <v>8000</v>
      </c>
      <c r="U497" s="9">
        <f>IF(S497&lt;Q13,-1000,IF(S497&lt;=Q15,O15*S497+P15,IF(S497&lt;=Q16,O16*S497+P16,IF(S497&lt;=Q17,O17*S497+P17,8000))))</f>
        <v>6162.207173029994</v>
      </c>
      <c r="V497" s="9">
        <f>'Perfos Décollage'!F2</f>
        <v>500</v>
      </c>
      <c r="W497" s="9">
        <f t="shared" si="118"/>
        <v>0</v>
      </c>
      <c r="X497" s="9">
        <f t="shared" si="115"/>
        <v>-4000</v>
      </c>
      <c r="Y497" s="9">
        <f t="shared" si="119"/>
        <v>0</v>
      </c>
      <c r="Z497" s="9">
        <f t="shared" si="116"/>
        <v>-4000</v>
      </c>
    </row>
    <row r="498" spans="1:26" ht="15">
      <c r="A498" s="8">
        <f t="shared" si="120"/>
        <v>0.9791999999999891</v>
      </c>
      <c r="B498" s="9">
        <f>'Masse et Centrage'!$G$44</f>
        <v>932</v>
      </c>
      <c r="D498" s="8">
        <f t="shared" si="121"/>
        <v>0.9791999999999891</v>
      </c>
      <c r="E498" s="9">
        <f t="shared" si="125"/>
        <v>1041.6699999999819</v>
      </c>
      <c r="G498" s="8">
        <f t="shared" si="122"/>
        <v>0.9791999999999891</v>
      </c>
      <c r="H498" s="9">
        <v>-1000</v>
      </c>
      <c r="J498" s="8">
        <f t="shared" si="123"/>
        <v>0.9792</v>
      </c>
      <c r="K498" s="9">
        <f>IF(J498=N2,'Masse et Centrage'!$G$44,-1000)</f>
        <v>-1000</v>
      </c>
      <c r="L498" s="9">
        <f t="shared" si="117"/>
        <v>0</v>
      </c>
      <c r="S498" s="9">
        <f t="shared" si="124"/>
        <v>596</v>
      </c>
      <c r="T498" s="9">
        <f>IF(S498&lt;Q8,-1000,IF(S498&lt;=Q10,O10*S498+P10,IF(S498&lt;=Q11,O11*S498+P11,IF(S498&lt;=Q12,O12*S498+P12,8000))))</f>
        <v>8000</v>
      </c>
      <c r="U498" s="9">
        <f>IF(S498&lt;Q13,-1000,IF(S498&lt;=Q15,O15*S498+P15,IF(S498&lt;=Q16,O16*S498+P16,IF(S498&lt;=Q17,O17*S498+P17,8000))))</f>
        <v>6176.062091679994</v>
      </c>
      <c r="V498" s="9">
        <f>'Perfos Décollage'!F2</f>
        <v>500</v>
      </c>
      <c r="W498" s="9">
        <f t="shared" si="118"/>
        <v>0</v>
      </c>
      <c r="X498" s="9">
        <f t="shared" si="115"/>
        <v>-4000</v>
      </c>
      <c r="Y498" s="9">
        <f t="shared" si="119"/>
        <v>0</v>
      </c>
      <c r="Z498" s="9">
        <f t="shared" si="116"/>
        <v>-4000</v>
      </c>
    </row>
    <row r="499" spans="1:26" ht="15">
      <c r="A499" s="8">
        <f t="shared" si="120"/>
        <v>0.9793999999999891</v>
      </c>
      <c r="B499" s="9">
        <f>'Masse et Centrage'!$G$44</f>
        <v>932</v>
      </c>
      <c r="D499" s="8">
        <f t="shared" si="121"/>
        <v>0.9793999999999891</v>
      </c>
      <c r="E499" s="9">
        <f t="shared" si="125"/>
        <v>1042.0024999999819</v>
      </c>
      <c r="G499" s="8">
        <f t="shared" si="122"/>
        <v>0.9793999999999891</v>
      </c>
      <c r="H499" s="9">
        <v>-1000</v>
      </c>
      <c r="J499" s="8">
        <f t="shared" si="123"/>
        <v>0.9794</v>
      </c>
      <c r="K499" s="9">
        <f>IF(J499=N2,'Masse et Centrage'!$G$44,-1000)</f>
        <v>-1000</v>
      </c>
      <c r="L499" s="9">
        <f t="shared" si="117"/>
        <v>0</v>
      </c>
      <c r="S499" s="9">
        <f t="shared" si="124"/>
        <v>597</v>
      </c>
      <c r="T499" s="9">
        <f>IF(S499&lt;Q8,-1000,IF(S499&lt;=Q10,O10*S499+P10,IF(S499&lt;=Q11,O11*S499+P11,IF(S499&lt;=Q12,O12*S499+P12,8000))))</f>
        <v>8000</v>
      </c>
      <c r="U499" s="9">
        <f>IF(S499&lt;Q13,-1000,IF(S499&lt;=Q15,O15*S499+P15,IF(S499&lt;=Q16,O16*S499+P16,IF(S499&lt;=Q17,O17*S499+P17,8000))))</f>
        <v>6189.917010329995</v>
      </c>
      <c r="V499" s="9">
        <f>'Perfos Décollage'!F2</f>
        <v>500</v>
      </c>
      <c r="W499" s="9">
        <f t="shared" si="118"/>
        <v>0</v>
      </c>
      <c r="X499" s="9">
        <f t="shared" si="115"/>
        <v>-4000</v>
      </c>
      <c r="Y499" s="9">
        <f t="shared" si="119"/>
        <v>0</v>
      </c>
      <c r="Z499" s="9">
        <f t="shared" si="116"/>
        <v>-4000</v>
      </c>
    </row>
    <row r="500" spans="1:26" ht="15">
      <c r="A500" s="8">
        <f t="shared" si="120"/>
        <v>0.979599999999989</v>
      </c>
      <c r="B500" s="9">
        <f>'Masse et Centrage'!$G$44</f>
        <v>932</v>
      </c>
      <c r="D500" s="8">
        <f t="shared" si="121"/>
        <v>0.979599999999989</v>
      </c>
      <c r="E500" s="9">
        <f t="shared" si="125"/>
        <v>1042.3349999999818</v>
      </c>
      <c r="G500" s="8">
        <f t="shared" si="122"/>
        <v>0.979599999999989</v>
      </c>
      <c r="H500" s="9">
        <v>-1000</v>
      </c>
      <c r="J500" s="8">
        <f t="shared" si="123"/>
        <v>0.9796</v>
      </c>
      <c r="K500" s="9">
        <f>IF(J500=N2,'Masse et Centrage'!$G$44,-1000)</f>
        <v>-1000</v>
      </c>
      <c r="L500" s="9">
        <f t="shared" si="117"/>
        <v>0</v>
      </c>
      <c r="S500" s="9">
        <f t="shared" si="124"/>
        <v>598</v>
      </c>
      <c r="T500" s="9">
        <f>IF(S500&lt;Q8,-1000,IF(S500&lt;=Q10,O10*S500+P10,IF(S500&lt;=Q11,O11*S500+P11,IF(S500&lt;=Q12,O12*S500+P12,8000))))</f>
        <v>8000</v>
      </c>
      <c r="U500" s="9">
        <f>IF(S500&lt;Q13,-1000,IF(S500&lt;=Q15,O15*S500+P15,IF(S500&lt;=Q16,O16*S500+P16,IF(S500&lt;=Q17,O17*S500+P17,8000))))</f>
        <v>6203.771928979995</v>
      </c>
      <c r="V500" s="9">
        <f>'Perfos Décollage'!F2</f>
        <v>500</v>
      </c>
      <c r="W500" s="9">
        <f t="shared" si="118"/>
        <v>0</v>
      </c>
      <c r="X500" s="9">
        <f t="shared" si="115"/>
        <v>-4000</v>
      </c>
      <c r="Y500" s="9">
        <f t="shared" si="119"/>
        <v>0</v>
      </c>
      <c r="Z500" s="9">
        <f t="shared" si="116"/>
        <v>-4000</v>
      </c>
    </row>
    <row r="501" spans="1:26" ht="15">
      <c r="A501" s="8">
        <f t="shared" si="120"/>
        <v>0.979799999999989</v>
      </c>
      <c r="B501" s="9">
        <f>'Masse et Centrage'!$G$44</f>
        <v>932</v>
      </c>
      <c r="D501" s="8">
        <f t="shared" si="121"/>
        <v>0.979799999999989</v>
      </c>
      <c r="E501" s="9">
        <f t="shared" si="125"/>
        <v>1042.6674999999818</v>
      </c>
      <c r="G501" s="8">
        <f t="shared" si="122"/>
        <v>0.979799999999989</v>
      </c>
      <c r="H501" s="9">
        <v>-1000</v>
      </c>
      <c r="J501" s="8">
        <f t="shared" si="123"/>
        <v>0.9798</v>
      </c>
      <c r="K501" s="9">
        <f>IF(J501=N2,'Masse et Centrage'!$G$44,-1000)</f>
        <v>-1000</v>
      </c>
      <c r="L501" s="9">
        <f t="shared" si="117"/>
        <v>0</v>
      </c>
      <c r="S501" s="9">
        <f t="shared" si="124"/>
        <v>599</v>
      </c>
      <c r="T501" s="9">
        <f>IF(S501&lt;Q8,-1000,IF(S501&lt;=Q10,O10*S501+P10,IF(S501&lt;=Q11,O11*S501+P11,IF(S501&lt;=Q12,O12*S501+P12,8000))))</f>
        <v>8000</v>
      </c>
      <c r="U501" s="9">
        <f>IF(S501&lt;Q13,-1000,IF(S501&lt;=Q15,O15*S501+P15,IF(S501&lt;=Q16,O16*S501+P16,IF(S501&lt;=Q17,O17*S501+P17,8000))))</f>
        <v>6217.626847629994</v>
      </c>
      <c r="V501" s="9">
        <f>'Perfos Décollage'!F2</f>
        <v>500</v>
      </c>
      <c r="W501" s="9">
        <f t="shared" si="118"/>
        <v>0</v>
      </c>
      <c r="X501" s="9">
        <f t="shared" si="115"/>
        <v>-4000</v>
      </c>
      <c r="Y501" s="9">
        <f t="shared" si="119"/>
        <v>0</v>
      </c>
      <c r="Z501" s="9">
        <f t="shared" si="116"/>
        <v>-4000</v>
      </c>
    </row>
    <row r="502" spans="1:26" ht="15">
      <c r="A502" s="8">
        <f t="shared" si="120"/>
        <v>0.979999999999989</v>
      </c>
      <c r="B502" s="9">
        <f>'Masse et Centrage'!$G$44</f>
        <v>932</v>
      </c>
      <c r="D502" s="8">
        <f t="shared" si="121"/>
        <v>0.979999999999989</v>
      </c>
      <c r="E502" s="9">
        <f t="shared" si="125"/>
        <v>1042.9999999999818</v>
      </c>
      <c r="G502" s="8">
        <f t="shared" si="122"/>
        <v>0.979999999999989</v>
      </c>
      <c r="H502" s="9">
        <v>1043</v>
      </c>
      <c r="J502" s="8">
        <f t="shared" si="123"/>
        <v>0.98</v>
      </c>
      <c r="K502" s="9">
        <f>IF(J502=N2,'Masse et Centrage'!$G$44,-1000)</f>
        <v>-1000</v>
      </c>
      <c r="L502" s="9">
        <f t="shared" si="117"/>
        <v>0</v>
      </c>
      <c r="S502" s="9">
        <f t="shared" si="124"/>
        <v>600</v>
      </c>
      <c r="T502" s="9">
        <f>IF(S502&lt;Q8,-1000,IF(S502&lt;=Q10,O10*S502+P10,IF(S502&lt;=Q11,O11*S502+P11,IF(S502&lt;=Q12,O12*S502+P12,8000))))</f>
        <v>8000</v>
      </c>
      <c r="U502" s="9">
        <f>IF(S502&lt;Q13,-1000,IF(S502&lt;=Q15,O15*S502+P15,IF(S502&lt;=Q16,O16*S502+P16,IF(S502&lt;=Q17,O17*S502+P17,8000))))</f>
        <v>6231.481766279994</v>
      </c>
      <c r="V502" s="9">
        <f>'Perfos Décollage'!F2</f>
        <v>500</v>
      </c>
      <c r="W502" s="9">
        <f t="shared" si="118"/>
        <v>0</v>
      </c>
      <c r="X502" s="9">
        <f t="shared" si="115"/>
        <v>-4000</v>
      </c>
      <c r="Y502" s="9">
        <f t="shared" si="119"/>
        <v>0</v>
      </c>
      <c r="Z502" s="9">
        <f t="shared" si="116"/>
        <v>-4000</v>
      </c>
    </row>
    <row r="503" spans="1:26" ht="15">
      <c r="A503" s="8">
        <f t="shared" si="120"/>
        <v>0.980199999999989</v>
      </c>
      <c r="B503" s="9">
        <f>'Masse et Centrage'!$G$44</f>
        <v>932</v>
      </c>
      <c r="D503" s="8">
        <f t="shared" si="121"/>
        <v>0.980199999999989</v>
      </c>
      <c r="E503" s="9">
        <v>1043</v>
      </c>
      <c r="G503" s="8">
        <f t="shared" si="122"/>
        <v>0.980199999999989</v>
      </c>
      <c r="H503" s="9">
        <v>-1000</v>
      </c>
      <c r="J503" s="8">
        <f t="shared" si="123"/>
        <v>0.9802</v>
      </c>
      <c r="K503" s="9">
        <f>IF(J503=N2,'Masse et Centrage'!$G$44,-1000)</f>
        <v>-1000</v>
      </c>
      <c r="L503" s="9">
        <f t="shared" si="117"/>
        <v>0</v>
      </c>
      <c r="S503" s="9">
        <f t="shared" si="124"/>
        <v>601</v>
      </c>
      <c r="T503" s="9">
        <f>IF(S503&lt;Q8,-1000,IF(S503&lt;=Q10,O10*S503+P10,IF(S503&lt;=Q11,O11*S503+P11,IF(S503&lt;=Q12,O12*S503+P12,8000))))</f>
        <v>8000</v>
      </c>
      <c r="U503" s="9">
        <f>IF(S503&lt;Q13,-1000,IF(S503&lt;=Q15,O15*S503+P15,IF(S503&lt;=Q16,O16*S503+P16,IF(S503&lt;=Q17,O17*S503+P17,8000))))</f>
        <v>6245.336684929995</v>
      </c>
      <c r="V503" s="9">
        <f>'Perfos Décollage'!F2</f>
        <v>500</v>
      </c>
      <c r="W503" s="9">
        <f t="shared" si="118"/>
        <v>0</v>
      </c>
      <c r="X503" s="9">
        <f t="shared" si="115"/>
        <v>-4000</v>
      </c>
      <c r="Y503" s="9">
        <f t="shared" si="119"/>
        <v>0</v>
      </c>
      <c r="Z503" s="9">
        <f t="shared" si="116"/>
        <v>-4000</v>
      </c>
    </row>
    <row r="504" spans="1:26" ht="15">
      <c r="A504" s="8">
        <f t="shared" si="120"/>
        <v>0.980399999999989</v>
      </c>
      <c r="B504" s="9">
        <f>'Masse et Centrage'!$G$44</f>
        <v>932</v>
      </c>
      <c r="D504" s="8">
        <f t="shared" si="121"/>
        <v>0.980399999999989</v>
      </c>
      <c r="E504" s="9">
        <v>1043</v>
      </c>
      <c r="G504" s="8">
        <f t="shared" si="122"/>
        <v>0.980399999999989</v>
      </c>
      <c r="H504" s="9">
        <v>-1000</v>
      </c>
      <c r="J504" s="8">
        <f t="shared" si="123"/>
        <v>0.9804</v>
      </c>
      <c r="K504" s="9">
        <f>IF(J504=N2,'Masse et Centrage'!$G$44,-1000)</f>
        <v>-1000</v>
      </c>
      <c r="L504" s="9">
        <f t="shared" si="117"/>
        <v>0</v>
      </c>
      <c r="S504" s="9">
        <f t="shared" si="124"/>
        <v>602</v>
      </c>
      <c r="T504" s="9">
        <f>IF(S504&lt;Q8,-1000,IF(S504&lt;=Q10,O10*S504+P10,IF(S504&lt;=Q11,O11*S504+P11,IF(S504&lt;=Q12,O12*S504+P12,8000))))</f>
        <v>8000</v>
      </c>
      <c r="U504" s="9">
        <f>IF(S504&lt;Q13,-1000,IF(S504&lt;=Q15,O15*S504+P15,IF(S504&lt;=Q16,O16*S504+P16,IF(S504&lt;=Q17,O17*S504+P17,8000))))</f>
        <v>6259.191603579995</v>
      </c>
      <c r="V504" s="9">
        <f>'Perfos Décollage'!F2</f>
        <v>500</v>
      </c>
      <c r="W504" s="9">
        <f t="shared" si="118"/>
        <v>0</v>
      </c>
      <c r="X504" s="9">
        <f t="shared" si="115"/>
        <v>-4000</v>
      </c>
      <c r="Y504" s="9">
        <f t="shared" si="119"/>
        <v>0</v>
      </c>
      <c r="Z504" s="9">
        <f t="shared" si="116"/>
        <v>-4000</v>
      </c>
    </row>
    <row r="505" spans="1:26" ht="15">
      <c r="A505" s="8">
        <f t="shared" si="120"/>
        <v>0.9805999999999889</v>
      </c>
      <c r="B505" s="9">
        <f>'Masse et Centrage'!$G$44</f>
        <v>932</v>
      </c>
      <c r="D505" s="8">
        <f t="shared" si="121"/>
        <v>0.9805999999999889</v>
      </c>
      <c r="E505" s="9">
        <v>1043</v>
      </c>
      <c r="G505" s="8">
        <f t="shared" si="122"/>
        <v>0.9805999999999889</v>
      </c>
      <c r="H505" s="9">
        <v>-1000</v>
      </c>
      <c r="J505" s="8">
        <f t="shared" si="123"/>
        <v>0.9806</v>
      </c>
      <c r="K505" s="9">
        <f>IF(J505=N2,'Masse et Centrage'!$G$44,-1000)</f>
        <v>-1000</v>
      </c>
      <c r="L505" s="9">
        <f t="shared" si="117"/>
        <v>0</v>
      </c>
      <c r="S505" s="9">
        <f t="shared" si="124"/>
        <v>603</v>
      </c>
      <c r="T505" s="9">
        <f>IF(S505&lt;Q8,-1000,IF(S505&lt;=Q10,O10*S505+P10,IF(S505&lt;=Q11,O11*S505+P11,IF(S505&lt;=Q12,O12*S505+P12,8000))))</f>
        <v>8000</v>
      </c>
      <c r="U505" s="9">
        <f>IF(S505&lt;Q13,-1000,IF(S505&lt;=Q15,O15*S505+P15,IF(S505&lt;=Q16,O16*S505+P16,IF(S505&lt;=Q17,O17*S505+P17,8000))))</f>
        <v>6273.046522229994</v>
      </c>
      <c r="V505" s="9">
        <f>'Perfos Décollage'!F2</f>
        <v>500</v>
      </c>
      <c r="W505" s="9">
        <f t="shared" si="118"/>
        <v>0</v>
      </c>
      <c r="X505" s="9">
        <f t="shared" si="115"/>
        <v>-4000</v>
      </c>
      <c r="Y505" s="9">
        <f t="shared" si="119"/>
        <v>0</v>
      </c>
      <c r="Z505" s="9">
        <f t="shared" si="116"/>
        <v>-4000</v>
      </c>
    </row>
    <row r="506" spans="1:26" ht="15">
      <c r="A506" s="8">
        <f t="shared" si="120"/>
        <v>0.9807999999999889</v>
      </c>
      <c r="B506" s="9">
        <f>'Masse et Centrage'!$G$44</f>
        <v>932</v>
      </c>
      <c r="D506" s="8">
        <f t="shared" si="121"/>
        <v>0.9807999999999889</v>
      </c>
      <c r="E506" s="9">
        <v>1043</v>
      </c>
      <c r="G506" s="8">
        <f t="shared" si="122"/>
        <v>0.9807999999999889</v>
      </c>
      <c r="H506" s="9">
        <v>-1000</v>
      </c>
      <c r="J506" s="8">
        <f t="shared" si="123"/>
        <v>0.9808</v>
      </c>
      <c r="K506" s="9">
        <f>IF(J506=N2,'Masse et Centrage'!$G$44,-1000)</f>
        <v>-1000</v>
      </c>
      <c r="L506" s="9">
        <f t="shared" si="117"/>
        <v>0</v>
      </c>
      <c r="S506" s="9">
        <f t="shared" si="124"/>
        <v>604</v>
      </c>
      <c r="T506" s="9">
        <f>IF(S506&lt;Q8,-1000,IF(S506&lt;=Q10,O10*S506+P10,IF(S506&lt;=Q11,O11*S506+P11,IF(S506&lt;=Q12,O12*S506+P12,8000))))</f>
        <v>8000</v>
      </c>
      <c r="U506" s="9">
        <f>IF(S506&lt;Q13,-1000,IF(S506&lt;=Q15,O15*S506+P15,IF(S506&lt;=Q16,O16*S506+P16,IF(S506&lt;=Q17,O17*S506+P17,8000))))</f>
        <v>6286.901440879994</v>
      </c>
      <c r="V506" s="9">
        <f>'Perfos Décollage'!F2</f>
        <v>500</v>
      </c>
      <c r="W506" s="9">
        <f t="shared" si="118"/>
        <v>0</v>
      </c>
      <c r="X506" s="9">
        <f t="shared" si="115"/>
        <v>-4000</v>
      </c>
      <c r="Y506" s="9">
        <f t="shared" si="119"/>
        <v>0</v>
      </c>
      <c r="Z506" s="9">
        <f t="shared" si="116"/>
        <v>-4000</v>
      </c>
    </row>
    <row r="507" spans="1:26" ht="15">
      <c r="A507" s="8">
        <f t="shared" si="120"/>
        <v>0.9809999999999889</v>
      </c>
      <c r="B507" s="9">
        <f>'Masse et Centrage'!$G$44</f>
        <v>932</v>
      </c>
      <c r="D507" s="8">
        <f t="shared" si="121"/>
        <v>0.9809999999999889</v>
      </c>
      <c r="E507" s="9">
        <v>1043</v>
      </c>
      <c r="G507" s="8">
        <f t="shared" si="122"/>
        <v>0.9809999999999889</v>
      </c>
      <c r="H507" s="9">
        <v>-1000</v>
      </c>
      <c r="J507" s="8">
        <f t="shared" si="123"/>
        <v>0.981</v>
      </c>
      <c r="K507" s="9">
        <f>IF(J507=N2,'Masse et Centrage'!$G$44,-1000)</f>
        <v>-1000</v>
      </c>
      <c r="L507" s="9">
        <f t="shared" si="117"/>
        <v>0</v>
      </c>
      <c r="S507" s="9">
        <f t="shared" si="124"/>
        <v>605</v>
      </c>
      <c r="T507" s="9">
        <f>IF(S507&lt;Q8,-1000,IF(S507&lt;=Q10,O10*S507+P10,IF(S507&lt;=Q11,O11*S507+P11,IF(S507&lt;=Q12,O12*S507+P12,8000))))</f>
        <v>8000</v>
      </c>
      <c r="U507" s="9">
        <f>IF(S507&lt;Q13,-1000,IF(S507&lt;=Q15,O15*S507+P15,IF(S507&lt;=Q16,O16*S507+P16,IF(S507&lt;=Q17,O17*S507+P17,8000))))</f>
        <v>6300.756359529994</v>
      </c>
      <c r="V507" s="9">
        <f>'Perfos Décollage'!F2</f>
        <v>500</v>
      </c>
      <c r="W507" s="9">
        <f t="shared" si="118"/>
        <v>0</v>
      </c>
      <c r="X507" s="9">
        <f t="shared" si="115"/>
        <v>-4000</v>
      </c>
      <c r="Y507" s="9">
        <f t="shared" si="119"/>
        <v>0</v>
      </c>
      <c r="Z507" s="9">
        <f t="shared" si="116"/>
        <v>-4000</v>
      </c>
    </row>
    <row r="508" spans="1:26" ht="15">
      <c r="A508" s="8">
        <f t="shared" si="120"/>
        <v>0.9811999999999889</v>
      </c>
      <c r="B508" s="9">
        <f>'Masse et Centrage'!$G$44</f>
        <v>932</v>
      </c>
      <c r="D508" s="8">
        <f t="shared" si="121"/>
        <v>0.9811999999999889</v>
      </c>
      <c r="E508" s="9">
        <v>1043</v>
      </c>
      <c r="G508" s="8">
        <f t="shared" si="122"/>
        <v>0.9811999999999889</v>
      </c>
      <c r="H508" s="9">
        <v>-1000</v>
      </c>
      <c r="J508" s="8">
        <f t="shared" si="123"/>
        <v>0.9812</v>
      </c>
      <c r="K508" s="9">
        <f>IF(J508=N2,'Masse et Centrage'!$G$44,-1000)</f>
        <v>-1000</v>
      </c>
      <c r="L508" s="9">
        <f t="shared" si="117"/>
        <v>0</v>
      </c>
      <c r="S508" s="9">
        <f t="shared" si="124"/>
        <v>606</v>
      </c>
      <c r="T508" s="9">
        <f>IF(S508&lt;Q8,-1000,IF(S508&lt;=Q10,O10*S508+P10,IF(S508&lt;=Q11,O11*S508+P11,IF(S508&lt;=Q12,O12*S508+P12,8000))))</f>
        <v>8000</v>
      </c>
      <c r="U508" s="9">
        <f>IF(S508&lt;Q13,-1000,IF(S508&lt;=Q15,O15*S508+P15,IF(S508&lt;=Q16,O16*S508+P16,IF(S508&lt;=Q17,O17*S508+P17,8000))))</f>
        <v>6314.611278179995</v>
      </c>
      <c r="V508" s="9">
        <f>'Perfos Décollage'!F2</f>
        <v>500</v>
      </c>
      <c r="W508" s="9">
        <f t="shared" si="118"/>
        <v>0</v>
      </c>
      <c r="X508" s="9">
        <f t="shared" si="115"/>
        <v>-4000</v>
      </c>
      <c r="Y508" s="9">
        <f t="shared" si="119"/>
        <v>0</v>
      </c>
      <c r="Z508" s="9">
        <f t="shared" si="116"/>
        <v>-4000</v>
      </c>
    </row>
    <row r="509" spans="1:26" ht="15">
      <c r="A509" s="8">
        <f t="shared" si="120"/>
        <v>0.9813999999999888</v>
      </c>
      <c r="B509" s="9">
        <f>'Masse et Centrage'!$G$44</f>
        <v>932</v>
      </c>
      <c r="D509" s="8">
        <f t="shared" si="121"/>
        <v>0.9813999999999888</v>
      </c>
      <c r="E509" s="9">
        <v>1043</v>
      </c>
      <c r="G509" s="8">
        <f t="shared" si="122"/>
        <v>0.9813999999999888</v>
      </c>
      <c r="H509" s="9">
        <v>-1000</v>
      </c>
      <c r="J509" s="8">
        <f t="shared" si="123"/>
        <v>0.9814</v>
      </c>
      <c r="K509" s="9">
        <f>IF(J509=N2,'Masse et Centrage'!$G$44,-1000)</f>
        <v>-1000</v>
      </c>
      <c r="L509" s="9">
        <f t="shared" si="117"/>
        <v>0</v>
      </c>
      <c r="S509" s="9">
        <f t="shared" si="124"/>
        <v>607</v>
      </c>
      <c r="T509" s="9">
        <f>IF(S509&lt;Q8,-1000,IF(S509&lt;=Q10,O10*S509+P10,IF(S509&lt;=Q11,O11*S509+P11,IF(S509&lt;=Q12,O12*S509+P12,8000))))</f>
        <v>8000</v>
      </c>
      <c r="U509" s="9">
        <f>IF(S509&lt;Q13,-1000,IF(S509&lt;=Q15,O15*S509+P15,IF(S509&lt;=Q16,O16*S509+P16,IF(S509&lt;=Q17,O17*S509+P17,8000))))</f>
        <v>6328.466196829993</v>
      </c>
      <c r="V509" s="9">
        <f>'Perfos Décollage'!F2</f>
        <v>500</v>
      </c>
      <c r="W509" s="9">
        <f t="shared" si="118"/>
        <v>0</v>
      </c>
      <c r="X509" s="9">
        <f t="shared" si="115"/>
        <v>-4000</v>
      </c>
      <c r="Y509" s="9">
        <f t="shared" si="119"/>
        <v>0</v>
      </c>
      <c r="Z509" s="9">
        <f t="shared" si="116"/>
        <v>-4000</v>
      </c>
    </row>
    <row r="510" spans="1:26" ht="15">
      <c r="A510" s="8">
        <f t="shared" si="120"/>
        <v>0.9815999999999888</v>
      </c>
      <c r="B510" s="9">
        <f>'Masse et Centrage'!$G$44</f>
        <v>932</v>
      </c>
      <c r="D510" s="8">
        <f t="shared" si="121"/>
        <v>0.9815999999999888</v>
      </c>
      <c r="E510" s="9">
        <v>1043</v>
      </c>
      <c r="G510" s="8">
        <f t="shared" si="122"/>
        <v>0.9815999999999888</v>
      </c>
      <c r="H510" s="9">
        <v>-1000</v>
      </c>
      <c r="J510" s="8">
        <f t="shared" si="123"/>
        <v>0.9816</v>
      </c>
      <c r="K510" s="9">
        <f>IF(J510=N2,'Masse et Centrage'!$G$44,-1000)</f>
        <v>-1000</v>
      </c>
      <c r="L510" s="9">
        <f t="shared" si="117"/>
        <v>0</v>
      </c>
      <c r="S510" s="9">
        <f t="shared" si="124"/>
        <v>608</v>
      </c>
      <c r="T510" s="9">
        <f>IF(S510&lt;Q8,-1000,IF(S510&lt;=Q10,O10*S510+P10,IF(S510&lt;=Q11,O11*S510+P11,IF(S510&lt;=Q12,O12*S510+P12,8000))))</f>
        <v>8000</v>
      </c>
      <c r="U510" s="9">
        <f>IF(S510&lt;Q13,-1000,IF(S510&lt;=Q15,O15*S510+P15,IF(S510&lt;=Q16,O16*S510+P16,IF(S510&lt;=Q17,O17*S510+P17,8000))))</f>
        <v>6342.321115479994</v>
      </c>
      <c r="V510" s="9">
        <f>'Perfos Décollage'!F2</f>
        <v>500</v>
      </c>
      <c r="W510" s="9">
        <f t="shared" si="118"/>
        <v>0</v>
      </c>
      <c r="X510" s="9">
        <f t="shared" si="115"/>
        <v>-4000</v>
      </c>
      <c r="Y510" s="9">
        <f t="shared" si="119"/>
        <v>0</v>
      </c>
      <c r="Z510" s="9">
        <f t="shared" si="116"/>
        <v>-4000</v>
      </c>
    </row>
    <row r="511" spans="1:26" ht="15">
      <c r="A511" s="8">
        <f t="shared" si="120"/>
        <v>0.9817999999999888</v>
      </c>
      <c r="B511" s="9">
        <f>'Masse et Centrage'!$G$44</f>
        <v>932</v>
      </c>
      <c r="D511" s="8">
        <f t="shared" si="121"/>
        <v>0.9817999999999888</v>
      </c>
      <c r="E511" s="9">
        <v>1043</v>
      </c>
      <c r="G511" s="8">
        <f t="shared" si="122"/>
        <v>0.9817999999999888</v>
      </c>
      <c r="H511" s="9">
        <v>-1000</v>
      </c>
      <c r="J511" s="8">
        <f t="shared" si="123"/>
        <v>0.9818</v>
      </c>
      <c r="K511" s="9">
        <f>IF(J511=N2,'Masse et Centrage'!$G$44,-1000)</f>
        <v>-1000</v>
      </c>
      <c r="L511" s="9">
        <f t="shared" si="117"/>
        <v>0</v>
      </c>
      <c r="S511" s="9">
        <f t="shared" si="124"/>
        <v>609</v>
      </c>
      <c r="T511" s="9">
        <f>IF(S511&lt;Q8,-1000,IF(S511&lt;=Q10,O10*S511+P10,IF(S511&lt;=Q11,O11*S511+P11,IF(S511&lt;=Q12,O12*S511+P12,8000))))</f>
        <v>8000</v>
      </c>
      <c r="U511" s="9">
        <f>IF(S511&lt;Q13,-1000,IF(S511&lt;=Q15,O15*S511+P15,IF(S511&lt;=Q16,O16*S511+P16,IF(S511&lt;=Q17,O17*S511+P17,8000))))</f>
        <v>6356.176034129994</v>
      </c>
      <c r="V511" s="9">
        <f>'Perfos Décollage'!F2</f>
        <v>500</v>
      </c>
      <c r="W511" s="9">
        <f t="shared" si="118"/>
        <v>0</v>
      </c>
      <c r="X511" s="9">
        <f t="shared" si="115"/>
        <v>-4000</v>
      </c>
      <c r="Y511" s="9">
        <f t="shared" si="119"/>
        <v>0</v>
      </c>
      <c r="Z511" s="9">
        <f t="shared" si="116"/>
        <v>-4000</v>
      </c>
    </row>
    <row r="512" spans="1:26" ht="15">
      <c r="A512" s="8">
        <f t="shared" si="120"/>
        <v>0.9819999999999888</v>
      </c>
      <c r="B512" s="9">
        <f>'Masse et Centrage'!$G$44</f>
        <v>932</v>
      </c>
      <c r="D512" s="8">
        <f t="shared" si="121"/>
        <v>0.9819999999999888</v>
      </c>
      <c r="E512" s="9">
        <v>1043</v>
      </c>
      <c r="G512" s="8">
        <f t="shared" si="122"/>
        <v>0.9819999999999888</v>
      </c>
      <c r="H512" s="9">
        <v>-1000</v>
      </c>
      <c r="J512" s="8">
        <f t="shared" si="123"/>
        <v>0.982</v>
      </c>
      <c r="K512" s="9">
        <f>IF(J512=N2,'Masse et Centrage'!$G$44,-1000)</f>
        <v>-1000</v>
      </c>
      <c r="L512" s="9">
        <f t="shared" si="117"/>
        <v>0</v>
      </c>
      <c r="S512" s="9">
        <f t="shared" si="124"/>
        <v>610</v>
      </c>
      <c r="T512" s="9">
        <f>IF(S512&lt;Q8,-1000,IF(S512&lt;=Q10,O10*S512+P10,IF(S512&lt;=Q11,O11*S512+P11,IF(S512&lt;=Q12,O12*S512+P12,8000))))</f>
        <v>8000</v>
      </c>
      <c r="U512" s="9">
        <f>IF(S512&lt;Q13,-1000,IF(S512&lt;=Q15,O15*S512+P15,IF(S512&lt;=Q16,O16*S512+P16,IF(S512&lt;=Q17,O17*S512+P17,8000))))</f>
        <v>6370.030952779995</v>
      </c>
      <c r="V512" s="9">
        <f>'Perfos Décollage'!F2</f>
        <v>500</v>
      </c>
      <c r="W512" s="9">
        <f t="shared" si="118"/>
        <v>0</v>
      </c>
      <c r="X512" s="9">
        <f t="shared" si="115"/>
        <v>-4000</v>
      </c>
      <c r="Y512" s="9">
        <f t="shared" si="119"/>
        <v>0</v>
      </c>
      <c r="Z512" s="9">
        <f t="shared" si="116"/>
        <v>-4000</v>
      </c>
    </row>
    <row r="513" spans="1:26" ht="15">
      <c r="A513" s="8">
        <f t="shared" si="120"/>
        <v>0.9821999999999887</v>
      </c>
      <c r="B513" s="9">
        <f>'Masse et Centrage'!$G$44</f>
        <v>932</v>
      </c>
      <c r="D513" s="8">
        <f t="shared" si="121"/>
        <v>0.9821999999999887</v>
      </c>
      <c r="E513" s="9">
        <v>1043</v>
      </c>
      <c r="G513" s="8">
        <f t="shared" si="122"/>
        <v>0.9821999999999887</v>
      </c>
      <c r="H513" s="9">
        <v>-1000</v>
      </c>
      <c r="J513" s="8">
        <f t="shared" si="123"/>
        <v>0.9822</v>
      </c>
      <c r="K513" s="9">
        <f>IF(J513=N2,'Masse et Centrage'!$G$44,-1000)</f>
        <v>-1000</v>
      </c>
      <c r="L513" s="9">
        <f t="shared" si="117"/>
        <v>0</v>
      </c>
      <c r="S513" s="9">
        <f t="shared" si="124"/>
        <v>611</v>
      </c>
      <c r="T513" s="9">
        <f>IF(S513&lt;Q8,-1000,IF(S513&lt;=Q10,O10*S513+P10,IF(S513&lt;=Q11,O11*S513+P11,IF(S513&lt;=Q12,O12*S513+P12,8000))))</f>
        <v>8000</v>
      </c>
      <c r="U513" s="9">
        <f>IF(S513&lt;Q13,-1000,IF(S513&lt;=Q15,O15*S513+P15,IF(S513&lt;=Q16,O16*S513+P16,IF(S513&lt;=Q17,O17*S513+P17,8000))))</f>
        <v>6383.885871429995</v>
      </c>
      <c r="V513" s="9">
        <f>'Perfos Décollage'!F2</f>
        <v>500</v>
      </c>
      <c r="W513" s="9">
        <f t="shared" si="118"/>
        <v>0</v>
      </c>
      <c r="X513" s="9">
        <f t="shared" si="115"/>
        <v>-4000</v>
      </c>
      <c r="Y513" s="9">
        <f t="shared" si="119"/>
        <v>0</v>
      </c>
      <c r="Z513" s="9">
        <f t="shared" si="116"/>
        <v>-4000</v>
      </c>
    </row>
    <row r="514" spans="1:26" ht="15">
      <c r="A514" s="8">
        <f t="shared" si="120"/>
        <v>0.9823999999999887</v>
      </c>
      <c r="B514" s="9">
        <f>'Masse et Centrage'!$G$44</f>
        <v>932</v>
      </c>
      <c r="D514" s="8">
        <f t="shared" si="121"/>
        <v>0.9823999999999887</v>
      </c>
      <c r="E514" s="9">
        <v>1043</v>
      </c>
      <c r="G514" s="8">
        <f t="shared" si="122"/>
        <v>0.9823999999999887</v>
      </c>
      <c r="H514" s="9">
        <v>-1000</v>
      </c>
      <c r="J514" s="8">
        <f t="shared" si="123"/>
        <v>0.9824</v>
      </c>
      <c r="K514" s="9">
        <f>IF(J514=N2,'Masse et Centrage'!$G$44,-1000)</f>
        <v>-1000</v>
      </c>
      <c r="L514" s="9">
        <f t="shared" si="117"/>
        <v>0</v>
      </c>
      <c r="S514" s="9">
        <f t="shared" si="124"/>
        <v>612</v>
      </c>
      <c r="T514" s="9">
        <f>IF(S514&lt;Q8,-1000,IF(S514&lt;=Q10,O10*S514+P10,IF(S514&lt;=Q11,O11*S514+P11,IF(S514&lt;=Q12,O12*S514+P12,8000))))</f>
        <v>8000</v>
      </c>
      <c r="U514" s="9">
        <f>IF(S514&lt;Q13,-1000,IF(S514&lt;=Q15,O15*S514+P15,IF(S514&lt;=Q16,O16*S514+P16,IF(S514&lt;=Q17,O17*S514+P17,8000))))</f>
        <v>6397.7407900799935</v>
      </c>
      <c r="V514" s="9">
        <f>'Perfos Décollage'!F2</f>
        <v>500</v>
      </c>
      <c r="W514" s="9">
        <f t="shared" si="118"/>
        <v>0</v>
      </c>
      <c r="X514" s="9">
        <f aca="true" t="shared" si="126" ref="X514:X577">IF(W514=0,-4000,T514)</f>
        <v>-4000</v>
      </c>
      <c r="Y514" s="9">
        <f t="shared" si="119"/>
        <v>0</v>
      </c>
      <c r="Z514" s="9">
        <f aca="true" t="shared" si="127" ref="Z514:Z577">IF(Y514=0,-4000,U514)</f>
        <v>-4000</v>
      </c>
    </row>
    <row r="515" spans="1:26" ht="15">
      <c r="A515" s="8">
        <f t="shared" si="120"/>
        <v>0.9825999999999887</v>
      </c>
      <c r="B515" s="9">
        <f>'Masse et Centrage'!$G$44</f>
        <v>932</v>
      </c>
      <c r="D515" s="8">
        <f t="shared" si="121"/>
        <v>0.9825999999999887</v>
      </c>
      <c r="E515" s="9">
        <v>1043</v>
      </c>
      <c r="G515" s="8">
        <f t="shared" si="122"/>
        <v>0.9825999999999887</v>
      </c>
      <c r="H515" s="9">
        <v>-1000</v>
      </c>
      <c r="J515" s="8">
        <f t="shared" si="123"/>
        <v>0.9826</v>
      </c>
      <c r="K515" s="9">
        <f>IF(J515=N2,'Masse et Centrage'!$G$44,-1000)</f>
        <v>-1000</v>
      </c>
      <c r="L515" s="9">
        <f aca="true" t="shared" si="128" ref="L515:L578">IF(K515&gt;E515,1,0)</f>
        <v>0</v>
      </c>
      <c r="S515" s="9">
        <f t="shared" si="124"/>
        <v>613</v>
      </c>
      <c r="T515" s="9">
        <f>IF(S515&lt;Q8,-1000,IF(S515&lt;=Q10,O10*S515+P10,IF(S515&lt;=Q11,O11*S515+P11,IF(S515&lt;=Q12,O12*S515+P12,8000))))</f>
        <v>8000</v>
      </c>
      <c r="U515" s="9">
        <f>IF(S515&lt;Q13,-1000,IF(S515&lt;=Q15,O15*S515+P15,IF(S515&lt;=Q16,O16*S515+P16,IF(S515&lt;=Q17,O17*S515+P17,8000))))</f>
        <v>6411.595708729994</v>
      </c>
      <c r="V515" s="9">
        <f>'Perfos Décollage'!F2</f>
        <v>500</v>
      </c>
      <c r="W515" s="9">
        <f aca="true" t="shared" si="129" ref="W515:W578">IF(AND(V515&lt;=T515,V515&gt;T514),S515,0)</f>
        <v>0</v>
      </c>
      <c r="X515" s="9">
        <f t="shared" si="126"/>
        <v>-4000</v>
      </c>
      <c r="Y515" s="9">
        <f aca="true" t="shared" si="130" ref="Y515:Y578">IF(AND(V515&lt;=U515,V515&gt;U514),S515,0)</f>
        <v>0</v>
      </c>
      <c r="Z515" s="9">
        <f t="shared" si="127"/>
        <v>-4000</v>
      </c>
    </row>
    <row r="516" spans="1:26" ht="15">
      <c r="A516" s="8">
        <f aca="true" t="shared" si="131" ref="A516:A579">A515+0.0002</f>
        <v>0.9827999999999887</v>
      </c>
      <c r="B516" s="9">
        <f>'Masse et Centrage'!$G$44</f>
        <v>932</v>
      </c>
      <c r="D516" s="8">
        <f aca="true" t="shared" si="132" ref="D516:D579">D515+0.0002</f>
        <v>0.9827999999999887</v>
      </c>
      <c r="E516" s="9">
        <v>1043</v>
      </c>
      <c r="G516" s="8">
        <f aca="true" t="shared" si="133" ref="G516:G579">G515+0.0002</f>
        <v>0.9827999999999887</v>
      </c>
      <c r="H516" s="9">
        <v>-1000</v>
      </c>
      <c r="J516" s="8">
        <f aca="true" t="shared" si="134" ref="J516:J579">ROUND(J515+0.0002,4)</f>
        <v>0.9828</v>
      </c>
      <c r="K516" s="9">
        <f>IF(J516=N2,'Masse et Centrage'!$G$44,-1000)</f>
        <v>-1000</v>
      </c>
      <c r="L516" s="9">
        <f t="shared" si="128"/>
        <v>0</v>
      </c>
      <c r="S516" s="9">
        <f aca="true" t="shared" si="135" ref="S516:S579">S515+1</f>
        <v>614</v>
      </c>
      <c r="T516" s="9">
        <f>IF(S516&lt;Q8,-1000,IF(S516&lt;=Q10,O10*S516+P10,IF(S516&lt;=Q11,O11*S516+P11,IF(S516&lt;=Q12,O12*S516+P12,8000))))</f>
        <v>8000</v>
      </c>
      <c r="U516" s="9">
        <f>IF(S516&lt;Q13,-1000,IF(S516&lt;=Q15,O15*S516+P15,IF(S516&lt;=Q16,O16*S516+P16,IF(S516&lt;=Q17,O17*S516+P17,8000))))</f>
        <v>6425.450627379994</v>
      </c>
      <c r="V516" s="9">
        <f>'Perfos Décollage'!F2</f>
        <v>500</v>
      </c>
      <c r="W516" s="9">
        <f t="shared" si="129"/>
        <v>0</v>
      </c>
      <c r="X516" s="9">
        <f t="shared" si="126"/>
        <v>-4000</v>
      </c>
      <c r="Y516" s="9">
        <f t="shared" si="130"/>
        <v>0</v>
      </c>
      <c r="Z516" s="9">
        <f t="shared" si="127"/>
        <v>-4000</v>
      </c>
    </row>
    <row r="517" spans="1:26" ht="15">
      <c r="A517" s="8">
        <f t="shared" si="131"/>
        <v>0.9829999999999887</v>
      </c>
      <c r="B517" s="9">
        <f>'Masse et Centrage'!$G$44</f>
        <v>932</v>
      </c>
      <c r="D517" s="8">
        <f t="shared" si="132"/>
        <v>0.9829999999999887</v>
      </c>
      <c r="E517" s="9">
        <v>1043</v>
      </c>
      <c r="G517" s="8">
        <f t="shared" si="133"/>
        <v>0.9829999999999887</v>
      </c>
      <c r="H517" s="9">
        <v>-1000</v>
      </c>
      <c r="J517" s="8">
        <f t="shared" si="134"/>
        <v>0.983</v>
      </c>
      <c r="K517" s="9">
        <f>IF(J517=N2,'Masse et Centrage'!$G$44,-1000)</f>
        <v>-1000</v>
      </c>
      <c r="L517" s="9">
        <f t="shared" si="128"/>
        <v>0</v>
      </c>
      <c r="S517" s="9">
        <f t="shared" si="135"/>
        <v>615</v>
      </c>
      <c r="T517" s="9">
        <f>IF(S517&lt;Q8,-1000,IF(S517&lt;=Q10,O10*S517+P10,IF(S517&lt;=Q11,O11*S517+P11,IF(S517&lt;=Q12,O12*S517+P12,8000))))</f>
        <v>8000</v>
      </c>
      <c r="U517" s="9">
        <f>IF(S517&lt;Q13,-1000,IF(S517&lt;=Q15,O15*S517+P15,IF(S517&lt;=Q16,O16*S517+P16,IF(S517&lt;=Q17,O17*S517+P17,8000))))</f>
        <v>6439.305546029995</v>
      </c>
      <c r="V517" s="9">
        <f>'Perfos Décollage'!F2</f>
        <v>500</v>
      </c>
      <c r="W517" s="9">
        <f t="shared" si="129"/>
        <v>0</v>
      </c>
      <c r="X517" s="9">
        <f t="shared" si="126"/>
        <v>-4000</v>
      </c>
      <c r="Y517" s="9">
        <f t="shared" si="130"/>
        <v>0</v>
      </c>
      <c r="Z517" s="9">
        <f t="shared" si="127"/>
        <v>-4000</v>
      </c>
    </row>
    <row r="518" spans="1:26" ht="15">
      <c r="A518" s="8">
        <f t="shared" si="131"/>
        <v>0.9831999999999886</v>
      </c>
      <c r="B518" s="9">
        <f>'Masse et Centrage'!$G$44</f>
        <v>932</v>
      </c>
      <c r="D518" s="8">
        <f t="shared" si="132"/>
        <v>0.9831999999999886</v>
      </c>
      <c r="E518" s="9">
        <v>1043</v>
      </c>
      <c r="G518" s="8">
        <f t="shared" si="133"/>
        <v>0.9831999999999886</v>
      </c>
      <c r="H518" s="9">
        <v>-1000</v>
      </c>
      <c r="J518" s="8">
        <f t="shared" si="134"/>
        <v>0.9832</v>
      </c>
      <c r="K518" s="9">
        <f>IF(J518=N2,'Masse et Centrage'!$G$44,-1000)</f>
        <v>-1000</v>
      </c>
      <c r="L518" s="9">
        <f t="shared" si="128"/>
        <v>0</v>
      </c>
      <c r="S518" s="9">
        <f t="shared" si="135"/>
        <v>616</v>
      </c>
      <c r="T518" s="9">
        <f>IF(S518&lt;Q8,-1000,IF(S518&lt;=Q10,O10*S518+P10,IF(S518&lt;=Q11,O11*S518+P11,IF(S518&lt;=Q12,O12*S518+P12,8000))))</f>
        <v>8000</v>
      </c>
      <c r="U518" s="9">
        <f>IF(S518&lt;Q13,-1000,IF(S518&lt;=Q15,O15*S518+P15,IF(S518&lt;=Q16,O16*S518+P16,IF(S518&lt;=Q17,O17*S518+P17,8000))))</f>
        <v>6453.160464679993</v>
      </c>
      <c r="V518" s="9">
        <f>'Perfos Décollage'!F2</f>
        <v>500</v>
      </c>
      <c r="W518" s="9">
        <f t="shared" si="129"/>
        <v>0</v>
      </c>
      <c r="X518" s="9">
        <f t="shared" si="126"/>
        <v>-4000</v>
      </c>
      <c r="Y518" s="9">
        <f t="shared" si="130"/>
        <v>0</v>
      </c>
      <c r="Z518" s="9">
        <f t="shared" si="127"/>
        <v>-4000</v>
      </c>
    </row>
    <row r="519" spans="1:26" ht="15">
      <c r="A519" s="8">
        <f t="shared" si="131"/>
        <v>0.9833999999999886</v>
      </c>
      <c r="B519" s="9">
        <f>'Masse et Centrage'!$G$44</f>
        <v>932</v>
      </c>
      <c r="D519" s="8">
        <f t="shared" si="132"/>
        <v>0.9833999999999886</v>
      </c>
      <c r="E519" s="9">
        <v>1043</v>
      </c>
      <c r="G519" s="8">
        <f t="shared" si="133"/>
        <v>0.9833999999999886</v>
      </c>
      <c r="H519" s="9">
        <v>-1000</v>
      </c>
      <c r="J519" s="8">
        <f t="shared" si="134"/>
        <v>0.9834</v>
      </c>
      <c r="K519" s="9">
        <f>IF(J519=N2,'Masse et Centrage'!$G$44,-1000)</f>
        <v>-1000</v>
      </c>
      <c r="L519" s="9">
        <f t="shared" si="128"/>
        <v>0</v>
      </c>
      <c r="S519" s="9">
        <f t="shared" si="135"/>
        <v>617</v>
      </c>
      <c r="T519" s="9">
        <f>IF(S519&lt;Q8,-1000,IF(S519&lt;=Q10,O10*S519+P10,IF(S519&lt;=Q11,O11*S519+P11,IF(S519&lt;=Q12,O12*S519+P12,8000))))</f>
        <v>8000</v>
      </c>
      <c r="U519" s="9">
        <f>IF(S519&lt;Q13,-1000,IF(S519&lt;=Q15,O15*S519+P15,IF(S519&lt;=Q16,O16*S519+P16,IF(S519&lt;=Q17,O17*S519+P17,8000))))</f>
        <v>6467.015383329994</v>
      </c>
      <c r="V519" s="9">
        <f>'Perfos Décollage'!F2</f>
        <v>500</v>
      </c>
      <c r="W519" s="9">
        <f t="shared" si="129"/>
        <v>0</v>
      </c>
      <c r="X519" s="9">
        <f t="shared" si="126"/>
        <v>-4000</v>
      </c>
      <c r="Y519" s="9">
        <f t="shared" si="130"/>
        <v>0</v>
      </c>
      <c r="Z519" s="9">
        <f t="shared" si="127"/>
        <v>-4000</v>
      </c>
    </row>
    <row r="520" spans="1:26" ht="15">
      <c r="A520" s="8">
        <f t="shared" si="131"/>
        <v>0.9835999999999886</v>
      </c>
      <c r="B520" s="9">
        <f>'Masse et Centrage'!$G$44</f>
        <v>932</v>
      </c>
      <c r="D520" s="8">
        <f t="shared" si="132"/>
        <v>0.9835999999999886</v>
      </c>
      <c r="E520" s="9">
        <v>1043</v>
      </c>
      <c r="G520" s="8">
        <f t="shared" si="133"/>
        <v>0.9835999999999886</v>
      </c>
      <c r="H520" s="9">
        <v>-1000</v>
      </c>
      <c r="J520" s="8">
        <f t="shared" si="134"/>
        <v>0.9836</v>
      </c>
      <c r="K520" s="9">
        <f>IF(J520=N2,'Masse et Centrage'!$G$44,-1000)</f>
        <v>-1000</v>
      </c>
      <c r="L520" s="9">
        <f t="shared" si="128"/>
        <v>0</v>
      </c>
      <c r="S520" s="9">
        <f t="shared" si="135"/>
        <v>618</v>
      </c>
      <c r="T520" s="9">
        <f>IF(S520&lt;Q8,-1000,IF(S520&lt;=Q10,O10*S520+P10,IF(S520&lt;=Q11,O11*S520+P11,IF(S520&lt;=Q12,O12*S520+P12,8000))))</f>
        <v>8000</v>
      </c>
      <c r="U520" s="9">
        <f>IF(S520&lt;Q13,-1000,IF(S520&lt;=Q15,O15*S520+P15,IF(S520&lt;=Q16,O16*S520+P16,IF(S520&lt;=Q17,O17*S520+P17,8000))))</f>
        <v>6480.870301979994</v>
      </c>
      <c r="V520" s="9">
        <f>'Perfos Décollage'!F2</f>
        <v>500</v>
      </c>
      <c r="W520" s="9">
        <f t="shared" si="129"/>
        <v>0</v>
      </c>
      <c r="X520" s="9">
        <f t="shared" si="126"/>
        <v>-4000</v>
      </c>
      <c r="Y520" s="9">
        <f t="shared" si="130"/>
        <v>0</v>
      </c>
      <c r="Z520" s="9">
        <f t="shared" si="127"/>
        <v>-4000</v>
      </c>
    </row>
    <row r="521" spans="1:26" ht="15">
      <c r="A521" s="8">
        <f t="shared" si="131"/>
        <v>0.9837999999999886</v>
      </c>
      <c r="B521" s="9">
        <f>'Masse et Centrage'!$G$44</f>
        <v>932</v>
      </c>
      <c r="D521" s="8">
        <f t="shared" si="132"/>
        <v>0.9837999999999886</v>
      </c>
      <c r="E521" s="9">
        <v>1043</v>
      </c>
      <c r="G521" s="8">
        <f t="shared" si="133"/>
        <v>0.9837999999999886</v>
      </c>
      <c r="H521" s="9">
        <v>-1000</v>
      </c>
      <c r="J521" s="8">
        <f t="shared" si="134"/>
        <v>0.9838</v>
      </c>
      <c r="K521" s="9">
        <f>IF(J521=N2,'Masse et Centrage'!$G$44,-1000)</f>
        <v>-1000</v>
      </c>
      <c r="L521" s="9">
        <f t="shared" si="128"/>
        <v>0</v>
      </c>
      <c r="S521" s="9">
        <f t="shared" si="135"/>
        <v>619</v>
      </c>
      <c r="T521" s="9">
        <f>IF(S521&lt;Q8,-1000,IF(S521&lt;=Q10,O10*S521+P10,IF(S521&lt;=Q11,O11*S521+P11,IF(S521&lt;=Q12,O12*S521+P12,8000))))</f>
        <v>8000</v>
      </c>
      <c r="U521" s="9">
        <f>IF(S521&lt;Q13,-1000,IF(S521&lt;=Q15,O15*S521+P15,IF(S521&lt;=Q16,O16*S521+P16,IF(S521&lt;=Q17,O17*S521+P17,8000))))</f>
        <v>6494.7252206299945</v>
      </c>
      <c r="V521" s="9">
        <f>'Perfos Décollage'!F2</f>
        <v>500</v>
      </c>
      <c r="W521" s="9">
        <f t="shared" si="129"/>
        <v>0</v>
      </c>
      <c r="X521" s="9">
        <f t="shared" si="126"/>
        <v>-4000</v>
      </c>
      <c r="Y521" s="9">
        <f t="shared" si="130"/>
        <v>0</v>
      </c>
      <c r="Z521" s="9">
        <f t="shared" si="127"/>
        <v>-4000</v>
      </c>
    </row>
    <row r="522" spans="1:26" ht="15">
      <c r="A522" s="8">
        <f t="shared" si="131"/>
        <v>0.9839999999999886</v>
      </c>
      <c r="B522" s="9">
        <f>'Masse et Centrage'!$G$44</f>
        <v>932</v>
      </c>
      <c r="D522" s="8">
        <f t="shared" si="132"/>
        <v>0.9839999999999886</v>
      </c>
      <c r="E522" s="9">
        <v>1043</v>
      </c>
      <c r="G522" s="8">
        <f t="shared" si="133"/>
        <v>0.9839999999999886</v>
      </c>
      <c r="H522" s="9">
        <v>-1000</v>
      </c>
      <c r="J522" s="8">
        <f t="shared" si="134"/>
        <v>0.984</v>
      </c>
      <c r="K522" s="9">
        <f>IF(J522=N2,'Masse et Centrage'!$G$44,-1000)</f>
        <v>-1000</v>
      </c>
      <c r="L522" s="9">
        <f t="shared" si="128"/>
        <v>0</v>
      </c>
      <c r="S522" s="9">
        <f t="shared" si="135"/>
        <v>620</v>
      </c>
      <c r="T522" s="9">
        <f>IF(S522&lt;Q8,-1000,IF(S522&lt;=Q10,O10*S522+P10,IF(S522&lt;=Q11,O11*S522+P11,IF(S522&lt;=Q12,O12*S522+P12,8000))))</f>
        <v>8000</v>
      </c>
      <c r="U522" s="9">
        <f>IF(S522&lt;Q13,-1000,IF(S522&lt;=Q15,O15*S522+P15,IF(S522&lt;=Q16,O16*S522+P16,IF(S522&lt;=Q17,O17*S522+P17,8000))))</f>
        <v>6508.580139279995</v>
      </c>
      <c r="V522" s="9">
        <f>'Perfos Décollage'!F2</f>
        <v>500</v>
      </c>
      <c r="W522" s="9">
        <f t="shared" si="129"/>
        <v>0</v>
      </c>
      <c r="X522" s="9">
        <f t="shared" si="126"/>
        <v>-4000</v>
      </c>
      <c r="Y522" s="9">
        <f t="shared" si="130"/>
        <v>0</v>
      </c>
      <c r="Z522" s="9">
        <f t="shared" si="127"/>
        <v>-4000</v>
      </c>
    </row>
    <row r="523" spans="1:26" ht="15">
      <c r="A523" s="8">
        <f t="shared" si="131"/>
        <v>0.9841999999999885</v>
      </c>
      <c r="B523" s="9">
        <f>'Masse et Centrage'!$G$44</f>
        <v>932</v>
      </c>
      <c r="D523" s="8">
        <f t="shared" si="132"/>
        <v>0.9841999999999885</v>
      </c>
      <c r="E523" s="9">
        <v>1043</v>
      </c>
      <c r="G523" s="8">
        <f t="shared" si="133"/>
        <v>0.9841999999999885</v>
      </c>
      <c r="H523" s="9">
        <v>-1000</v>
      </c>
      <c r="J523" s="8">
        <f t="shared" si="134"/>
        <v>0.9842</v>
      </c>
      <c r="K523" s="9">
        <f>IF(J523=N2,'Masse et Centrage'!$G$44,-1000)</f>
        <v>-1000</v>
      </c>
      <c r="L523" s="9">
        <f t="shared" si="128"/>
        <v>0</v>
      </c>
      <c r="S523" s="9">
        <f t="shared" si="135"/>
        <v>621</v>
      </c>
      <c r="T523" s="9">
        <f>IF(S523&lt;Q8,-1000,IF(S523&lt;=Q10,O10*S523+P10,IF(S523&lt;=Q11,O11*S523+P11,IF(S523&lt;=Q12,O12*S523+P12,8000))))</f>
        <v>8000</v>
      </c>
      <c r="U523" s="9">
        <f>IF(S523&lt;Q13,-1000,IF(S523&lt;=Q15,O15*S523+P15,IF(S523&lt;=Q16,O16*S523+P16,IF(S523&lt;=Q17,O17*S523+P17,8000))))</f>
        <v>6522.4350579299935</v>
      </c>
      <c r="V523" s="9">
        <f>'Perfos Décollage'!F2</f>
        <v>500</v>
      </c>
      <c r="W523" s="9">
        <f t="shared" si="129"/>
        <v>0</v>
      </c>
      <c r="X523" s="9">
        <f t="shared" si="126"/>
        <v>-4000</v>
      </c>
      <c r="Y523" s="9">
        <f t="shared" si="130"/>
        <v>0</v>
      </c>
      <c r="Z523" s="9">
        <f t="shared" si="127"/>
        <v>-4000</v>
      </c>
    </row>
    <row r="524" spans="1:26" ht="15">
      <c r="A524" s="8">
        <f t="shared" si="131"/>
        <v>0.9843999999999885</v>
      </c>
      <c r="B524" s="9">
        <f>'Masse et Centrage'!$G$44</f>
        <v>932</v>
      </c>
      <c r="D524" s="8">
        <f t="shared" si="132"/>
        <v>0.9843999999999885</v>
      </c>
      <c r="E524" s="9">
        <v>1043</v>
      </c>
      <c r="G524" s="8">
        <f t="shared" si="133"/>
        <v>0.9843999999999885</v>
      </c>
      <c r="H524" s="9">
        <v>-1000</v>
      </c>
      <c r="J524" s="8">
        <f t="shared" si="134"/>
        <v>0.9844</v>
      </c>
      <c r="K524" s="9">
        <f>IF(J524=N2,'Masse et Centrage'!$G$44,-1000)</f>
        <v>-1000</v>
      </c>
      <c r="L524" s="9">
        <f t="shared" si="128"/>
        <v>0</v>
      </c>
      <c r="S524" s="9">
        <f t="shared" si="135"/>
        <v>622</v>
      </c>
      <c r="T524" s="9">
        <f>IF(S524&lt;Q8,-1000,IF(S524&lt;=Q10,O10*S524+P10,IF(S524&lt;=Q11,O11*S524+P11,IF(S524&lt;=Q12,O12*S524+P12,8000))))</f>
        <v>8000</v>
      </c>
      <c r="U524" s="9">
        <f>IF(S524&lt;Q13,-1000,IF(S524&lt;=Q15,O15*S524+P15,IF(S524&lt;=Q16,O16*S524+P16,IF(S524&lt;=Q17,O17*S524+P17,8000))))</f>
        <v>6536.289976579994</v>
      </c>
      <c r="V524" s="9">
        <f>'Perfos Décollage'!F2</f>
        <v>500</v>
      </c>
      <c r="W524" s="9">
        <f t="shared" si="129"/>
        <v>0</v>
      </c>
      <c r="X524" s="9">
        <f t="shared" si="126"/>
        <v>-4000</v>
      </c>
      <c r="Y524" s="9">
        <f t="shared" si="130"/>
        <v>0</v>
      </c>
      <c r="Z524" s="9">
        <f t="shared" si="127"/>
        <v>-4000</v>
      </c>
    </row>
    <row r="525" spans="1:26" ht="15">
      <c r="A525" s="8">
        <f t="shared" si="131"/>
        <v>0.9845999999999885</v>
      </c>
      <c r="B525" s="9">
        <f>'Masse et Centrage'!$G$44</f>
        <v>932</v>
      </c>
      <c r="D525" s="8">
        <f t="shared" si="132"/>
        <v>0.9845999999999885</v>
      </c>
      <c r="E525" s="9">
        <v>1043</v>
      </c>
      <c r="G525" s="8">
        <f t="shared" si="133"/>
        <v>0.9845999999999885</v>
      </c>
      <c r="H525" s="9">
        <v>-1000</v>
      </c>
      <c r="J525" s="8">
        <f t="shared" si="134"/>
        <v>0.9846</v>
      </c>
      <c r="K525" s="9">
        <f>IF(J525=N2,'Masse et Centrage'!$G$44,-1000)</f>
        <v>-1000</v>
      </c>
      <c r="L525" s="9">
        <f t="shared" si="128"/>
        <v>0</v>
      </c>
      <c r="S525" s="9">
        <f t="shared" si="135"/>
        <v>623</v>
      </c>
      <c r="T525" s="9">
        <f>IF(S525&lt;Q8,-1000,IF(S525&lt;=Q10,O10*S525+P10,IF(S525&lt;=Q11,O11*S525+P11,IF(S525&lt;=Q12,O12*S525+P12,8000))))</f>
        <v>8000</v>
      </c>
      <c r="U525" s="9">
        <f>IF(S525&lt;Q13,-1000,IF(S525&lt;=Q15,O15*S525+P15,IF(S525&lt;=Q16,O16*S525+P16,IF(S525&lt;=Q17,O17*S525+P17,8000))))</f>
        <v>6550.144895229994</v>
      </c>
      <c r="V525" s="9">
        <f>'Perfos Décollage'!F2</f>
        <v>500</v>
      </c>
      <c r="W525" s="9">
        <f t="shared" si="129"/>
        <v>0</v>
      </c>
      <c r="X525" s="9">
        <f t="shared" si="126"/>
        <v>-4000</v>
      </c>
      <c r="Y525" s="9">
        <f t="shared" si="130"/>
        <v>0</v>
      </c>
      <c r="Z525" s="9">
        <f t="shared" si="127"/>
        <v>-4000</v>
      </c>
    </row>
    <row r="526" spans="1:26" ht="15">
      <c r="A526" s="8">
        <f t="shared" si="131"/>
        <v>0.9847999999999885</v>
      </c>
      <c r="B526" s="9">
        <f>'Masse et Centrage'!$G$44</f>
        <v>932</v>
      </c>
      <c r="D526" s="8">
        <f t="shared" si="132"/>
        <v>0.9847999999999885</v>
      </c>
      <c r="E526" s="9">
        <v>1043</v>
      </c>
      <c r="G526" s="8">
        <f t="shared" si="133"/>
        <v>0.9847999999999885</v>
      </c>
      <c r="H526" s="9">
        <v>-1000</v>
      </c>
      <c r="J526" s="8">
        <f t="shared" si="134"/>
        <v>0.9848</v>
      </c>
      <c r="K526" s="9">
        <f>IF(J526=N2,'Masse et Centrage'!$G$44,-1000)</f>
        <v>-1000</v>
      </c>
      <c r="L526" s="9">
        <f t="shared" si="128"/>
        <v>0</v>
      </c>
      <c r="S526" s="9">
        <f t="shared" si="135"/>
        <v>624</v>
      </c>
      <c r="T526" s="9">
        <f>IF(S526&lt;Q8,-1000,IF(S526&lt;=Q10,O10*S526+P10,IF(S526&lt;=Q11,O11*S526+P11,IF(S526&lt;=Q12,O12*S526+P12,8000))))</f>
        <v>8000</v>
      </c>
      <c r="U526" s="9">
        <f>IF(S526&lt;Q13,-1000,IF(S526&lt;=Q15,O15*S526+P15,IF(S526&lt;=Q16,O16*S526+P16,IF(S526&lt;=Q17,O17*S526+P17,8000))))</f>
        <v>6563.999813879995</v>
      </c>
      <c r="V526" s="9">
        <f>'Perfos Décollage'!F2</f>
        <v>500</v>
      </c>
      <c r="W526" s="9">
        <f t="shared" si="129"/>
        <v>0</v>
      </c>
      <c r="X526" s="9">
        <f t="shared" si="126"/>
        <v>-4000</v>
      </c>
      <c r="Y526" s="9">
        <f t="shared" si="130"/>
        <v>0</v>
      </c>
      <c r="Z526" s="9">
        <f t="shared" si="127"/>
        <v>-4000</v>
      </c>
    </row>
    <row r="527" spans="1:26" ht="15">
      <c r="A527" s="8">
        <f t="shared" si="131"/>
        <v>0.9849999999999884</v>
      </c>
      <c r="B527" s="9">
        <f>'Masse et Centrage'!$G$44</f>
        <v>932</v>
      </c>
      <c r="D527" s="8">
        <f t="shared" si="132"/>
        <v>0.9849999999999884</v>
      </c>
      <c r="E527" s="9">
        <v>1043</v>
      </c>
      <c r="G527" s="8">
        <f t="shared" si="133"/>
        <v>0.9849999999999884</v>
      </c>
      <c r="H527" s="9">
        <v>-1000</v>
      </c>
      <c r="J527" s="8">
        <f t="shared" si="134"/>
        <v>0.985</v>
      </c>
      <c r="K527" s="9">
        <f>IF(J527=N2,'Masse et Centrage'!$G$44,-1000)</f>
        <v>-1000</v>
      </c>
      <c r="L527" s="9">
        <f t="shared" si="128"/>
        <v>0</v>
      </c>
      <c r="S527" s="9">
        <f t="shared" si="135"/>
        <v>625</v>
      </c>
      <c r="T527" s="9">
        <f>IF(S527&lt;Q8,-1000,IF(S527&lt;=Q10,O10*S527+P10,IF(S527&lt;=Q11,O11*S527+P11,IF(S527&lt;=Q12,O12*S527+P12,8000))))</f>
        <v>8000</v>
      </c>
      <c r="U527" s="9">
        <f>IF(S527&lt;Q13,-1000,IF(S527&lt;=Q15,O15*S527+P15,IF(S527&lt;=Q16,O16*S527+P16,IF(S527&lt;=Q17,O17*S527+P17,8000))))</f>
        <v>6577.854732529993</v>
      </c>
      <c r="V527" s="9">
        <f>'Perfos Décollage'!F2</f>
        <v>500</v>
      </c>
      <c r="W527" s="9">
        <f t="shared" si="129"/>
        <v>0</v>
      </c>
      <c r="X527" s="9">
        <f t="shared" si="126"/>
        <v>-4000</v>
      </c>
      <c r="Y527" s="9">
        <f t="shared" si="130"/>
        <v>0</v>
      </c>
      <c r="Z527" s="9">
        <f t="shared" si="127"/>
        <v>-4000</v>
      </c>
    </row>
    <row r="528" spans="1:26" ht="15">
      <c r="A528" s="8">
        <f t="shared" si="131"/>
        <v>0.9851999999999884</v>
      </c>
      <c r="B528" s="9">
        <f>'Masse et Centrage'!$G$44</f>
        <v>932</v>
      </c>
      <c r="D528" s="8">
        <f t="shared" si="132"/>
        <v>0.9851999999999884</v>
      </c>
      <c r="E528" s="9">
        <v>1043</v>
      </c>
      <c r="G528" s="8">
        <f t="shared" si="133"/>
        <v>0.9851999999999884</v>
      </c>
      <c r="H528" s="9">
        <v>-1000</v>
      </c>
      <c r="J528" s="8">
        <f t="shared" si="134"/>
        <v>0.9852</v>
      </c>
      <c r="K528" s="9">
        <f>IF(J528=N2,'Masse et Centrage'!$G$44,-1000)</f>
        <v>-1000</v>
      </c>
      <c r="L528" s="9">
        <f t="shared" si="128"/>
        <v>0</v>
      </c>
      <c r="S528" s="9">
        <f t="shared" si="135"/>
        <v>626</v>
      </c>
      <c r="T528" s="9">
        <f>IF(S528&lt;Q8,-1000,IF(S528&lt;=Q10,O10*S528+P10,IF(S528&lt;=Q11,O11*S528+P11,IF(S528&lt;=Q12,O12*S528+P12,8000))))</f>
        <v>8000</v>
      </c>
      <c r="U528" s="9">
        <f>IF(S528&lt;Q13,-1000,IF(S528&lt;=Q15,O15*S528+P15,IF(S528&lt;=Q16,O16*S528+P16,IF(S528&lt;=Q17,O17*S528+P17,8000))))</f>
        <v>6591.709651179994</v>
      </c>
      <c r="V528" s="9">
        <f>'Perfos Décollage'!F2</f>
        <v>500</v>
      </c>
      <c r="W528" s="9">
        <f t="shared" si="129"/>
        <v>0</v>
      </c>
      <c r="X528" s="9">
        <f t="shared" si="126"/>
        <v>-4000</v>
      </c>
      <c r="Y528" s="9">
        <f t="shared" si="130"/>
        <v>0</v>
      </c>
      <c r="Z528" s="9">
        <f t="shared" si="127"/>
        <v>-4000</v>
      </c>
    </row>
    <row r="529" spans="1:26" ht="15">
      <c r="A529" s="8">
        <f t="shared" si="131"/>
        <v>0.9853999999999884</v>
      </c>
      <c r="B529" s="9">
        <f>'Masse et Centrage'!$G$44</f>
        <v>932</v>
      </c>
      <c r="D529" s="8">
        <f t="shared" si="132"/>
        <v>0.9853999999999884</v>
      </c>
      <c r="E529" s="9">
        <v>1043</v>
      </c>
      <c r="G529" s="8">
        <f t="shared" si="133"/>
        <v>0.9853999999999884</v>
      </c>
      <c r="H529" s="9">
        <v>-1000</v>
      </c>
      <c r="J529" s="8">
        <f t="shared" si="134"/>
        <v>0.9854</v>
      </c>
      <c r="K529" s="9">
        <f>IF(J529=N2,'Masse et Centrage'!$G$44,-1000)</f>
        <v>-1000</v>
      </c>
      <c r="L529" s="9">
        <f t="shared" si="128"/>
        <v>0</v>
      </c>
      <c r="S529" s="9">
        <f t="shared" si="135"/>
        <v>627</v>
      </c>
      <c r="T529" s="9">
        <f>IF(S529&lt;Q8,-1000,IF(S529&lt;=Q10,O10*S529+P10,IF(S529&lt;=Q11,O11*S529+P11,IF(S529&lt;=Q12,O12*S529+P12,8000))))</f>
        <v>8000</v>
      </c>
      <c r="U529" s="9">
        <f>IF(S529&lt;Q13,-1000,IF(S529&lt;=Q15,O15*S529+P15,IF(S529&lt;=Q16,O16*S529+P16,IF(S529&lt;=Q17,O17*S529+P17,8000))))</f>
        <v>6605.564569829994</v>
      </c>
      <c r="V529" s="9">
        <f>'Perfos Décollage'!F2</f>
        <v>500</v>
      </c>
      <c r="W529" s="9">
        <f t="shared" si="129"/>
        <v>0</v>
      </c>
      <c r="X529" s="9">
        <f t="shared" si="126"/>
        <v>-4000</v>
      </c>
      <c r="Y529" s="9">
        <f t="shared" si="130"/>
        <v>0</v>
      </c>
      <c r="Z529" s="9">
        <f t="shared" si="127"/>
        <v>-4000</v>
      </c>
    </row>
    <row r="530" spans="1:26" ht="15">
      <c r="A530" s="8">
        <f t="shared" si="131"/>
        <v>0.9855999999999884</v>
      </c>
      <c r="B530" s="9">
        <f>'Masse et Centrage'!$G$44</f>
        <v>932</v>
      </c>
      <c r="D530" s="8">
        <f t="shared" si="132"/>
        <v>0.9855999999999884</v>
      </c>
      <c r="E530" s="9">
        <v>1043</v>
      </c>
      <c r="G530" s="8">
        <f t="shared" si="133"/>
        <v>0.9855999999999884</v>
      </c>
      <c r="H530" s="9">
        <v>-1000</v>
      </c>
      <c r="J530" s="8">
        <f t="shared" si="134"/>
        <v>0.9856</v>
      </c>
      <c r="K530" s="9">
        <f>IF(J530=N2,'Masse et Centrage'!$G$44,-1000)</f>
        <v>-1000</v>
      </c>
      <c r="L530" s="9">
        <f t="shared" si="128"/>
        <v>0</v>
      </c>
      <c r="S530" s="9">
        <f t="shared" si="135"/>
        <v>628</v>
      </c>
      <c r="T530" s="9">
        <f>IF(S530&lt;Q8,-1000,IF(S530&lt;=Q10,O10*S530+P10,IF(S530&lt;=Q11,O11*S530+P11,IF(S530&lt;=Q12,O12*S530+P12,8000))))</f>
        <v>8000</v>
      </c>
      <c r="U530" s="9">
        <f>IF(S530&lt;Q13,-1000,IF(S530&lt;=Q15,O15*S530+P15,IF(S530&lt;=Q16,O16*S530+P16,IF(S530&lt;=Q17,O17*S530+P17,8000))))</f>
        <v>6619.4194884799945</v>
      </c>
      <c r="V530" s="9">
        <f>'Perfos Décollage'!F2</f>
        <v>500</v>
      </c>
      <c r="W530" s="9">
        <f t="shared" si="129"/>
        <v>0</v>
      </c>
      <c r="X530" s="9">
        <f t="shared" si="126"/>
        <v>-4000</v>
      </c>
      <c r="Y530" s="9">
        <f t="shared" si="130"/>
        <v>0</v>
      </c>
      <c r="Z530" s="9">
        <f t="shared" si="127"/>
        <v>-4000</v>
      </c>
    </row>
    <row r="531" spans="1:26" ht="15">
      <c r="A531" s="8">
        <f t="shared" si="131"/>
        <v>0.9857999999999884</v>
      </c>
      <c r="B531" s="9">
        <f>'Masse et Centrage'!$G$44</f>
        <v>932</v>
      </c>
      <c r="D531" s="8">
        <f t="shared" si="132"/>
        <v>0.9857999999999884</v>
      </c>
      <c r="E531" s="9">
        <v>1043</v>
      </c>
      <c r="G531" s="8">
        <f t="shared" si="133"/>
        <v>0.9857999999999884</v>
      </c>
      <c r="H531" s="9">
        <v>-1000</v>
      </c>
      <c r="J531" s="8">
        <f t="shared" si="134"/>
        <v>0.9858</v>
      </c>
      <c r="K531" s="9">
        <f>IF(J531=N2,'Masse et Centrage'!$G$44,-1000)</f>
        <v>-1000</v>
      </c>
      <c r="L531" s="9">
        <f t="shared" si="128"/>
        <v>0</v>
      </c>
      <c r="S531" s="9">
        <f t="shared" si="135"/>
        <v>629</v>
      </c>
      <c r="T531" s="9">
        <f>IF(S531&lt;Q8,-1000,IF(S531&lt;=Q10,O10*S531+P10,IF(S531&lt;=Q11,O11*S531+P11,IF(S531&lt;=Q12,O12*S531+P12,8000))))</f>
        <v>8000</v>
      </c>
      <c r="U531" s="9">
        <f>IF(S531&lt;Q13,-1000,IF(S531&lt;=Q15,O15*S531+P15,IF(S531&lt;=Q16,O16*S531+P16,IF(S531&lt;=Q17,O17*S531+P17,8000))))</f>
        <v>6633.274407129993</v>
      </c>
      <c r="V531" s="9">
        <f>'Perfos Décollage'!F2</f>
        <v>500</v>
      </c>
      <c r="W531" s="9">
        <f t="shared" si="129"/>
        <v>0</v>
      </c>
      <c r="X531" s="9">
        <f t="shared" si="126"/>
        <v>-4000</v>
      </c>
      <c r="Y531" s="9">
        <f t="shared" si="130"/>
        <v>0</v>
      </c>
      <c r="Z531" s="9">
        <f t="shared" si="127"/>
        <v>-4000</v>
      </c>
    </row>
    <row r="532" spans="1:26" ht="15">
      <c r="A532" s="8">
        <f t="shared" si="131"/>
        <v>0.9859999999999883</v>
      </c>
      <c r="B532" s="9">
        <f>'Masse et Centrage'!$G$44</f>
        <v>932</v>
      </c>
      <c r="D532" s="8">
        <f t="shared" si="132"/>
        <v>0.9859999999999883</v>
      </c>
      <c r="E532" s="9">
        <v>1043</v>
      </c>
      <c r="G532" s="8">
        <f t="shared" si="133"/>
        <v>0.9859999999999883</v>
      </c>
      <c r="H532" s="9">
        <v>-1000</v>
      </c>
      <c r="J532" s="8">
        <f t="shared" si="134"/>
        <v>0.986</v>
      </c>
      <c r="K532" s="9">
        <f>IF(J532=N2,'Masse et Centrage'!$G$44,-1000)</f>
        <v>-1000</v>
      </c>
      <c r="L532" s="9">
        <f t="shared" si="128"/>
        <v>0</v>
      </c>
      <c r="S532" s="9">
        <f t="shared" si="135"/>
        <v>630</v>
      </c>
      <c r="T532" s="9">
        <f>IF(S532&lt;Q8,-1000,IF(S532&lt;=Q10,O10*S532+P10,IF(S532&lt;=Q11,O11*S532+P11,IF(S532&lt;=Q12,O12*S532+P12,8000))))</f>
        <v>8000</v>
      </c>
      <c r="U532" s="9">
        <f>IF(S532&lt;Q13,-1000,IF(S532&lt;=Q15,O15*S532+P15,IF(S532&lt;=Q16,O16*S532+P16,IF(S532&lt;=Q17,O17*S532+P17,8000))))</f>
        <v>6647.129325779993</v>
      </c>
      <c r="V532" s="9">
        <f>'Perfos Décollage'!F2</f>
        <v>500</v>
      </c>
      <c r="W532" s="9">
        <f t="shared" si="129"/>
        <v>0</v>
      </c>
      <c r="X532" s="9">
        <f t="shared" si="126"/>
        <v>-4000</v>
      </c>
      <c r="Y532" s="9">
        <f t="shared" si="130"/>
        <v>0</v>
      </c>
      <c r="Z532" s="9">
        <f t="shared" si="127"/>
        <v>-4000</v>
      </c>
    </row>
    <row r="533" spans="1:26" ht="15">
      <c r="A533" s="8">
        <f t="shared" si="131"/>
        <v>0.9861999999999883</v>
      </c>
      <c r="B533" s="9">
        <f>'Masse et Centrage'!$G$44</f>
        <v>932</v>
      </c>
      <c r="D533" s="8">
        <f t="shared" si="132"/>
        <v>0.9861999999999883</v>
      </c>
      <c r="E533" s="9">
        <v>1043</v>
      </c>
      <c r="G533" s="8">
        <f t="shared" si="133"/>
        <v>0.9861999999999883</v>
      </c>
      <c r="H533" s="9">
        <v>-1000</v>
      </c>
      <c r="J533" s="8">
        <f t="shared" si="134"/>
        <v>0.9862</v>
      </c>
      <c r="K533" s="9">
        <f>IF(J533=N2,'Masse et Centrage'!$G$44,-1000)</f>
        <v>-1000</v>
      </c>
      <c r="L533" s="9">
        <f t="shared" si="128"/>
        <v>0</v>
      </c>
      <c r="S533" s="9">
        <f t="shared" si="135"/>
        <v>631</v>
      </c>
      <c r="T533" s="9">
        <f>IF(S533&lt;Q8,-1000,IF(S533&lt;=Q10,O10*S533+P10,IF(S533&lt;=Q11,O11*S533+P11,IF(S533&lt;=Q12,O12*S533+P12,8000))))</f>
        <v>8000</v>
      </c>
      <c r="U533" s="9">
        <f>IF(S533&lt;Q13,-1000,IF(S533&lt;=Q15,O15*S533+P15,IF(S533&lt;=Q16,O16*S533+P16,IF(S533&lt;=Q17,O17*S533+P17,8000))))</f>
        <v>6660.984244429994</v>
      </c>
      <c r="V533" s="9">
        <f>'Perfos Décollage'!F2</f>
        <v>500</v>
      </c>
      <c r="W533" s="9">
        <f t="shared" si="129"/>
        <v>0</v>
      </c>
      <c r="X533" s="9">
        <f t="shared" si="126"/>
        <v>-4000</v>
      </c>
      <c r="Y533" s="9">
        <f t="shared" si="130"/>
        <v>0</v>
      </c>
      <c r="Z533" s="9">
        <f t="shared" si="127"/>
        <v>-4000</v>
      </c>
    </row>
    <row r="534" spans="1:26" ht="15">
      <c r="A534" s="8">
        <f t="shared" si="131"/>
        <v>0.9863999999999883</v>
      </c>
      <c r="B534" s="9">
        <f>'Masse et Centrage'!$G$44</f>
        <v>932</v>
      </c>
      <c r="D534" s="8">
        <f t="shared" si="132"/>
        <v>0.9863999999999883</v>
      </c>
      <c r="E534" s="9">
        <v>1043</v>
      </c>
      <c r="G534" s="8">
        <f t="shared" si="133"/>
        <v>0.9863999999999883</v>
      </c>
      <c r="H534" s="9">
        <v>-1000</v>
      </c>
      <c r="J534" s="8">
        <f t="shared" si="134"/>
        <v>0.9864</v>
      </c>
      <c r="K534" s="9">
        <f>IF(J534=N2,'Masse et Centrage'!$G$44,-1000)</f>
        <v>-1000</v>
      </c>
      <c r="L534" s="9">
        <f t="shared" si="128"/>
        <v>0</v>
      </c>
      <c r="S534" s="9">
        <f t="shared" si="135"/>
        <v>632</v>
      </c>
      <c r="T534" s="9">
        <f>IF(S534&lt;Q8,-1000,IF(S534&lt;=Q10,O10*S534+P10,IF(S534&lt;=Q11,O11*S534+P11,IF(S534&lt;=Q12,O12*S534+P12,8000))))</f>
        <v>8000</v>
      </c>
      <c r="U534" s="9">
        <f>IF(S534&lt;Q13,-1000,IF(S534&lt;=Q15,O15*S534+P15,IF(S534&lt;=Q16,O16*S534+P16,IF(S534&lt;=Q17,O17*S534+P17,8000))))</f>
        <v>6674.839163079994</v>
      </c>
      <c r="V534" s="9">
        <f>'Perfos Décollage'!F2</f>
        <v>500</v>
      </c>
      <c r="W534" s="9">
        <f t="shared" si="129"/>
        <v>0</v>
      </c>
      <c r="X534" s="9">
        <f t="shared" si="126"/>
        <v>-4000</v>
      </c>
      <c r="Y534" s="9">
        <f t="shared" si="130"/>
        <v>0</v>
      </c>
      <c r="Z534" s="9">
        <f t="shared" si="127"/>
        <v>-4000</v>
      </c>
    </row>
    <row r="535" spans="1:26" ht="15">
      <c r="A535" s="8">
        <f t="shared" si="131"/>
        <v>0.9865999999999883</v>
      </c>
      <c r="B535" s="9">
        <f>'Masse et Centrage'!$G$44</f>
        <v>932</v>
      </c>
      <c r="D535" s="8">
        <f t="shared" si="132"/>
        <v>0.9865999999999883</v>
      </c>
      <c r="E535" s="9">
        <v>1043</v>
      </c>
      <c r="G535" s="8">
        <f t="shared" si="133"/>
        <v>0.9865999999999883</v>
      </c>
      <c r="H535" s="9">
        <v>-1000</v>
      </c>
      <c r="J535" s="8">
        <f t="shared" si="134"/>
        <v>0.9866</v>
      </c>
      <c r="K535" s="9">
        <f>IF(J535=N2,'Masse et Centrage'!$G$44,-1000)</f>
        <v>-1000</v>
      </c>
      <c r="L535" s="9">
        <f t="shared" si="128"/>
        <v>0</v>
      </c>
      <c r="S535" s="9">
        <f t="shared" si="135"/>
        <v>633</v>
      </c>
      <c r="T535" s="9">
        <f>IF(S535&lt;Q8,-1000,IF(S535&lt;=Q10,O10*S535+P10,IF(S535&lt;=Q11,O11*S535+P11,IF(S535&lt;=Q12,O12*S535+P12,8000))))</f>
        <v>8000</v>
      </c>
      <c r="U535" s="9">
        <f>IF(S535&lt;Q13,-1000,IF(S535&lt;=Q15,O15*S535+P15,IF(S535&lt;=Q16,O16*S535+P16,IF(S535&lt;=Q17,O17*S535+P17,8000))))</f>
        <v>6688.694081729995</v>
      </c>
      <c r="V535" s="9">
        <f>'Perfos Décollage'!F2</f>
        <v>500</v>
      </c>
      <c r="W535" s="9">
        <f t="shared" si="129"/>
        <v>0</v>
      </c>
      <c r="X535" s="9">
        <f t="shared" si="126"/>
        <v>-4000</v>
      </c>
      <c r="Y535" s="9">
        <f t="shared" si="130"/>
        <v>0</v>
      </c>
      <c r="Z535" s="9">
        <f t="shared" si="127"/>
        <v>-4000</v>
      </c>
    </row>
    <row r="536" spans="1:26" ht="15">
      <c r="A536" s="8">
        <f t="shared" si="131"/>
        <v>0.9867999999999882</v>
      </c>
      <c r="B536" s="9">
        <f>'Masse et Centrage'!$G$44</f>
        <v>932</v>
      </c>
      <c r="D536" s="8">
        <f t="shared" si="132"/>
        <v>0.9867999999999882</v>
      </c>
      <c r="E536" s="9">
        <v>1043</v>
      </c>
      <c r="G536" s="8">
        <f t="shared" si="133"/>
        <v>0.9867999999999882</v>
      </c>
      <c r="H536" s="9">
        <v>-1000</v>
      </c>
      <c r="J536" s="8">
        <f t="shared" si="134"/>
        <v>0.9868</v>
      </c>
      <c r="K536" s="9">
        <f>IF(J536=N2,'Masse et Centrage'!$G$44,-1000)</f>
        <v>-1000</v>
      </c>
      <c r="L536" s="9">
        <f t="shared" si="128"/>
        <v>0</v>
      </c>
      <c r="S536" s="9">
        <f t="shared" si="135"/>
        <v>634</v>
      </c>
      <c r="T536" s="9">
        <f>IF(S536&lt;Q8,-1000,IF(S536&lt;=Q10,O10*S536+P10,IF(S536&lt;=Q11,O11*S536+P11,IF(S536&lt;=Q12,O12*S536+P12,8000))))</f>
        <v>8000</v>
      </c>
      <c r="U536" s="9">
        <f>IF(S536&lt;Q13,-1000,IF(S536&lt;=Q15,O15*S536+P15,IF(S536&lt;=Q16,O16*S536+P16,IF(S536&lt;=Q17,O17*S536+P17,8000))))</f>
        <v>6702.549000379993</v>
      </c>
      <c r="V536" s="9">
        <f>'Perfos Décollage'!F2</f>
        <v>500</v>
      </c>
      <c r="W536" s="9">
        <f t="shared" si="129"/>
        <v>0</v>
      </c>
      <c r="X536" s="9">
        <f t="shared" si="126"/>
        <v>-4000</v>
      </c>
      <c r="Y536" s="9">
        <f t="shared" si="130"/>
        <v>0</v>
      </c>
      <c r="Z536" s="9">
        <f t="shared" si="127"/>
        <v>-4000</v>
      </c>
    </row>
    <row r="537" spans="1:26" ht="15">
      <c r="A537" s="8">
        <f t="shared" si="131"/>
        <v>0.9869999999999882</v>
      </c>
      <c r="B537" s="9">
        <f>'Masse et Centrage'!$G$44</f>
        <v>932</v>
      </c>
      <c r="D537" s="8">
        <f t="shared" si="132"/>
        <v>0.9869999999999882</v>
      </c>
      <c r="E537" s="9">
        <v>1043</v>
      </c>
      <c r="G537" s="8">
        <f t="shared" si="133"/>
        <v>0.9869999999999882</v>
      </c>
      <c r="H537" s="9">
        <v>-1000</v>
      </c>
      <c r="J537" s="8">
        <f t="shared" si="134"/>
        <v>0.987</v>
      </c>
      <c r="K537" s="9">
        <f>IF(J537=N2,'Masse et Centrage'!$G$44,-1000)</f>
        <v>-1000</v>
      </c>
      <c r="L537" s="9">
        <f t="shared" si="128"/>
        <v>0</v>
      </c>
      <c r="S537" s="9">
        <f t="shared" si="135"/>
        <v>635</v>
      </c>
      <c r="T537" s="9">
        <f>IF(S537&lt;Q8,-1000,IF(S537&lt;=Q10,O10*S537+P10,IF(S537&lt;=Q11,O11*S537+P11,IF(S537&lt;=Q12,O12*S537+P12,8000))))</f>
        <v>8000</v>
      </c>
      <c r="U537" s="9">
        <f>IF(S537&lt;Q13,-1000,IF(S537&lt;=Q15,O15*S537+P15,IF(S537&lt;=Q16,O16*S537+P16,IF(S537&lt;=Q17,O17*S537+P17,8000))))</f>
        <v>6716.403919029994</v>
      </c>
      <c r="V537" s="9">
        <f>'Perfos Décollage'!F2</f>
        <v>500</v>
      </c>
      <c r="W537" s="9">
        <f t="shared" si="129"/>
        <v>0</v>
      </c>
      <c r="X537" s="9">
        <f t="shared" si="126"/>
        <v>-4000</v>
      </c>
      <c r="Y537" s="9">
        <f t="shared" si="130"/>
        <v>0</v>
      </c>
      <c r="Z537" s="9">
        <f t="shared" si="127"/>
        <v>-4000</v>
      </c>
    </row>
    <row r="538" spans="1:26" ht="15">
      <c r="A538" s="8">
        <f t="shared" si="131"/>
        <v>0.9871999999999882</v>
      </c>
      <c r="B538" s="9">
        <f>'Masse et Centrage'!$G$44</f>
        <v>932</v>
      </c>
      <c r="D538" s="8">
        <f t="shared" si="132"/>
        <v>0.9871999999999882</v>
      </c>
      <c r="E538" s="9">
        <v>1043</v>
      </c>
      <c r="G538" s="8">
        <f t="shared" si="133"/>
        <v>0.9871999999999882</v>
      </c>
      <c r="H538" s="9">
        <v>-1000</v>
      </c>
      <c r="J538" s="8">
        <f t="shared" si="134"/>
        <v>0.9872</v>
      </c>
      <c r="K538" s="9">
        <f>IF(J538=N2,'Masse et Centrage'!$G$44,-1000)</f>
        <v>-1000</v>
      </c>
      <c r="L538" s="9">
        <f t="shared" si="128"/>
        <v>0</v>
      </c>
      <c r="S538" s="9">
        <f t="shared" si="135"/>
        <v>636</v>
      </c>
      <c r="T538" s="9">
        <f>IF(S538&lt;Q8,-1000,IF(S538&lt;=Q10,O10*S538+P10,IF(S538&lt;=Q11,O11*S538+P11,IF(S538&lt;=Q12,O12*S538+P12,8000))))</f>
        <v>8000</v>
      </c>
      <c r="U538" s="9">
        <f>IF(S538&lt;Q13,-1000,IF(S538&lt;=Q15,O15*S538+P15,IF(S538&lt;=Q16,O16*S538+P16,IF(S538&lt;=Q17,O17*S538+P17,8000))))</f>
        <v>6730.258837679994</v>
      </c>
      <c r="V538" s="9">
        <f>'Perfos Décollage'!F2</f>
        <v>500</v>
      </c>
      <c r="W538" s="9">
        <f t="shared" si="129"/>
        <v>0</v>
      </c>
      <c r="X538" s="9">
        <f t="shared" si="126"/>
        <v>-4000</v>
      </c>
      <c r="Y538" s="9">
        <f t="shared" si="130"/>
        <v>0</v>
      </c>
      <c r="Z538" s="9">
        <f t="shared" si="127"/>
        <v>-4000</v>
      </c>
    </row>
    <row r="539" spans="1:26" ht="15">
      <c r="A539" s="8">
        <f t="shared" si="131"/>
        <v>0.9873999999999882</v>
      </c>
      <c r="B539" s="9">
        <f>'Masse et Centrage'!$G$44</f>
        <v>932</v>
      </c>
      <c r="D539" s="8">
        <f t="shared" si="132"/>
        <v>0.9873999999999882</v>
      </c>
      <c r="E539" s="9">
        <v>1043</v>
      </c>
      <c r="G539" s="8">
        <f t="shared" si="133"/>
        <v>0.9873999999999882</v>
      </c>
      <c r="H539" s="9">
        <v>-1000</v>
      </c>
      <c r="J539" s="8">
        <f t="shared" si="134"/>
        <v>0.9874</v>
      </c>
      <c r="K539" s="9">
        <f>IF(J539=N2,'Masse et Centrage'!$G$44,-1000)</f>
        <v>-1000</v>
      </c>
      <c r="L539" s="9">
        <f t="shared" si="128"/>
        <v>0</v>
      </c>
      <c r="S539" s="9">
        <f t="shared" si="135"/>
        <v>637</v>
      </c>
      <c r="T539" s="9">
        <f>IF(S539&lt;Q8,-1000,IF(S539&lt;=Q10,O10*S539+P10,IF(S539&lt;=Q11,O11*S539+P11,IF(S539&lt;=Q12,O12*S539+P12,8000))))</f>
        <v>8000</v>
      </c>
      <c r="U539" s="9">
        <f>IF(S539&lt;Q13,-1000,IF(S539&lt;=Q15,O15*S539+P15,IF(S539&lt;=Q16,O16*S539+P16,IF(S539&lt;=Q17,O17*S539+P17,8000))))</f>
        <v>6744.113756329994</v>
      </c>
      <c r="V539" s="9">
        <f>'Perfos Décollage'!F2</f>
        <v>500</v>
      </c>
      <c r="W539" s="9">
        <f t="shared" si="129"/>
        <v>0</v>
      </c>
      <c r="X539" s="9">
        <f t="shared" si="126"/>
        <v>-4000</v>
      </c>
      <c r="Y539" s="9">
        <f t="shared" si="130"/>
        <v>0</v>
      </c>
      <c r="Z539" s="9">
        <f t="shared" si="127"/>
        <v>-4000</v>
      </c>
    </row>
    <row r="540" spans="1:26" ht="15">
      <c r="A540" s="8">
        <f t="shared" si="131"/>
        <v>0.9875999999999882</v>
      </c>
      <c r="B540" s="9">
        <f>'Masse et Centrage'!$G$44</f>
        <v>932</v>
      </c>
      <c r="D540" s="8">
        <f t="shared" si="132"/>
        <v>0.9875999999999882</v>
      </c>
      <c r="E540" s="9">
        <v>1043</v>
      </c>
      <c r="G540" s="8">
        <f t="shared" si="133"/>
        <v>0.9875999999999882</v>
      </c>
      <c r="H540" s="9">
        <v>-1000</v>
      </c>
      <c r="J540" s="8">
        <f t="shared" si="134"/>
        <v>0.9876</v>
      </c>
      <c r="K540" s="9">
        <f>IF(J540=N2,'Masse et Centrage'!$G$44,-1000)</f>
        <v>-1000</v>
      </c>
      <c r="L540" s="9">
        <f t="shared" si="128"/>
        <v>0</v>
      </c>
      <c r="S540" s="9">
        <f t="shared" si="135"/>
        <v>638</v>
      </c>
      <c r="T540" s="9">
        <f>IF(S540&lt;Q8,-1000,IF(S540&lt;=Q10,O10*S540+P10,IF(S540&lt;=Q11,O11*S540+P11,IF(S540&lt;=Q12,O12*S540+P12,8000))))</f>
        <v>8000</v>
      </c>
      <c r="U540" s="9">
        <f>IF(S540&lt;Q13,-1000,IF(S540&lt;=Q15,O15*S540+P15,IF(S540&lt;=Q16,O16*S540+P16,IF(S540&lt;=Q17,O17*S540+P17,8000))))</f>
        <v>6757.968674979993</v>
      </c>
      <c r="V540" s="9">
        <f>'Perfos Décollage'!F2</f>
        <v>500</v>
      </c>
      <c r="W540" s="9">
        <f t="shared" si="129"/>
        <v>0</v>
      </c>
      <c r="X540" s="9">
        <f t="shared" si="126"/>
        <v>-4000</v>
      </c>
      <c r="Y540" s="9">
        <f t="shared" si="130"/>
        <v>0</v>
      </c>
      <c r="Z540" s="9">
        <f t="shared" si="127"/>
        <v>-4000</v>
      </c>
    </row>
    <row r="541" spans="1:26" ht="15">
      <c r="A541" s="8">
        <f t="shared" si="131"/>
        <v>0.9877999999999881</v>
      </c>
      <c r="B541" s="9">
        <f>'Masse et Centrage'!$G$44</f>
        <v>932</v>
      </c>
      <c r="D541" s="8">
        <f t="shared" si="132"/>
        <v>0.9877999999999881</v>
      </c>
      <c r="E541" s="9">
        <v>1043</v>
      </c>
      <c r="G541" s="8">
        <f t="shared" si="133"/>
        <v>0.9877999999999881</v>
      </c>
      <c r="H541" s="9">
        <v>-1000</v>
      </c>
      <c r="J541" s="8">
        <f t="shared" si="134"/>
        <v>0.9878</v>
      </c>
      <c r="K541" s="9">
        <f>IF(J541=N2,'Masse et Centrage'!$G$44,-1000)</f>
        <v>-1000</v>
      </c>
      <c r="L541" s="9">
        <f t="shared" si="128"/>
        <v>0</v>
      </c>
      <c r="S541" s="9">
        <f t="shared" si="135"/>
        <v>639</v>
      </c>
      <c r="T541" s="9">
        <f>IF(S541&lt;Q8,-1000,IF(S541&lt;=Q10,O10*S541+P10,IF(S541&lt;=Q11,O11*S541+P11,IF(S541&lt;=Q12,O12*S541+P12,8000))))</f>
        <v>8000</v>
      </c>
      <c r="U541" s="9">
        <f>IF(S541&lt;Q13,-1000,IF(S541&lt;=Q15,O15*S541+P15,IF(S541&lt;=Q16,O16*S541+P16,IF(S541&lt;=Q17,O17*S541+P17,8000))))</f>
        <v>6771.823593629993</v>
      </c>
      <c r="V541" s="9">
        <f>'Perfos Décollage'!F2</f>
        <v>500</v>
      </c>
      <c r="W541" s="9">
        <f t="shared" si="129"/>
        <v>0</v>
      </c>
      <c r="X541" s="9">
        <f t="shared" si="126"/>
        <v>-4000</v>
      </c>
      <c r="Y541" s="9">
        <f t="shared" si="130"/>
        <v>0</v>
      </c>
      <c r="Z541" s="9">
        <f t="shared" si="127"/>
        <v>-4000</v>
      </c>
    </row>
    <row r="542" spans="1:26" ht="15">
      <c r="A542" s="8">
        <f t="shared" si="131"/>
        <v>0.9879999999999881</v>
      </c>
      <c r="B542" s="9">
        <f>'Masse et Centrage'!$G$44</f>
        <v>932</v>
      </c>
      <c r="D542" s="8">
        <f t="shared" si="132"/>
        <v>0.9879999999999881</v>
      </c>
      <c r="E542" s="9">
        <v>1043</v>
      </c>
      <c r="G542" s="8">
        <f t="shared" si="133"/>
        <v>0.9879999999999881</v>
      </c>
      <c r="H542" s="9">
        <v>-1000</v>
      </c>
      <c r="J542" s="8">
        <f t="shared" si="134"/>
        <v>0.988</v>
      </c>
      <c r="K542" s="9">
        <f>IF(J542=N2,'Masse et Centrage'!$G$44,-1000)</f>
        <v>-1000</v>
      </c>
      <c r="L542" s="9">
        <f t="shared" si="128"/>
        <v>0</v>
      </c>
      <c r="S542" s="9">
        <f t="shared" si="135"/>
        <v>640</v>
      </c>
      <c r="T542" s="9">
        <f>IF(S542&lt;Q8,-1000,IF(S542&lt;=Q10,O10*S542+P10,IF(S542&lt;=Q11,O11*S542+P11,IF(S542&lt;=Q12,O12*S542+P12,8000))))</f>
        <v>8000</v>
      </c>
      <c r="U542" s="9">
        <f>IF(S542&lt;Q13,-1000,IF(S542&lt;=Q15,O15*S542+P15,IF(S542&lt;=Q16,O16*S542+P16,IF(S542&lt;=Q17,O17*S542+P17,8000))))</f>
        <v>6785.678512279994</v>
      </c>
      <c r="V542" s="9">
        <f>'Perfos Décollage'!F2</f>
        <v>500</v>
      </c>
      <c r="W542" s="9">
        <f t="shared" si="129"/>
        <v>0</v>
      </c>
      <c r="X542" s="9">
        <f t="shared" si="126"/>
        <v>-4000</v>
      </c>
      <c r="Y542" s="9">
        <f t="shared" si="130"/>
        <v>0</v>
      </c>
      <c r="Z542" s="9">
        <f t="shared" si="127"/>
        <v>-4000</v>
      </c>
    </row>
    <row r="543" spans="1:26" ht="15">
      <c r="A543" s="8">
        <f t="shared" si="131"/>
        <v>0.9881999999999881</v>
      </c>
      <c r="B543" s="9">
        <f>'Masse et Centrage'!$G$44</f>
        <v>932</v>
      </c>
      <c r="D543" s="8">
        <f t="shared" si="132"/>
        <v>0.9881999999999881</v>
      </c>
      <c r="E543" s="9">
        <v>1043</v>
      </c>
      <c r="G543" s="8">
        <f t="shared" si="133"/>
        <v>0.9881999999999881</v>
      </c>
      <c r="H543" s="9">
        <v>-1000</v>
      </c>
      <c r="J543" s="8">
        <f t="shared" si="134"/>
        <v>0.9882</v>
      </c>
      <c r="K543" s="9">
        <f>IF(J543=N2,'Masse et Centrage'!$G$44,-1000)</f>
        <v>-1000</v>
      </c>
      <c r="L543" s="9">
        <f t="shared" si="128"/>
        <v>0</v>
      </c>
      <c r="S543" s="9">
        <f t="shared" si="135"/>
        <v>641</v>
      </c>
      <c r="T543" s="9">
        <f>IF(S543&lt;Q8,-1000,IF(S543&lt;=Q10,O10*S543+P10,IF(S543&lt;=Q11,O11*S543+P11,IF(S543&lt;=Q12,O12*S543+P12,8000))))</f>
        <v>8000</v>
      </c>
      <c r="U543" s="9">
        <f>IF(S543&lt;Q13,-1000,IF(S543&lt;=Q15,O15*S543+P15,IF(S543&lt;=Q16,O16*S543+P16,IF(S543&lt;=Q17,O17*S543+P17,8000))))</f>
        <v>6799.533430929994</v>
      </c>
      <c r="V543" s="9">
        <f>'Perfos Décollage'!F2</f>
        <v>500</v>
      </c>
      <c r="W543" s="9">
        <f t="shared" si="129"/>
        <v>0</v>
      </c>
      <c r="X543" s="9">
        <f t="shared" si="126"/>
        <v>-4000</v>
      </c>
      <c r="Y543" s="9">
        <f t="shared" si="130"/>
        <v>0</v>
      </c>
      <c r="Z543" s="9">
        <f t="shared" si="127"/>
        <v>-4000</v>
      </c>
    </row>
    <row r="544" spans="1:26" ht="15">
      <c r="A544" s="8">
        <f t="shared" si="131"/>
        <v>0.9883999999999881</v>
      </c>
      <c r="B544" s="9">
        <f>'Masse et Centrage'!$G$44</f>
        <v>932</v>
      </c>
      <c r="D544" s="8">
        <f t="shared" si="132"/>
        <v>0.9883999999999881</v>
      </c>
      <c r="E544" s="9">
        <v>1043</v>
      </c>
      <c r="G544" s="8">
        <f t="shared" si="133"/>
        <v>0.9883999999999881</v>
      </c>
      <c r="H544" s="9">
        <v>-1000</v>
      </c>
      <c r="J544" s="8">
        <f t="shared" si="134"/>
        <v>0.9884</v>
      </c>
      <c r="K544" s="9">
        <f>IF(J544=N2,'Masse et Centrage'!$G$44,-1000)</f>
        <v>-1000</v>
      </c>
      <c r="L544" s="9">
        <f t="shared" si="128"/>
        <v>0</v>
      </c>
      <c r="S544" s="9">
        <f t="shared" si="135"/>
        <v>642</v>
      </c>
      <c r="T544" s="9">
        <f>IF(S544&lt;Q8,-1000,IF(S544&lt;=Q10,O10*S544+P10,IF(S544&lt;=Q11,O11*S544+P11,IF(S544&lt;=Q12,O12*S544+P12,8000))))</f>
        <v>8000</v>
      </c>
      <c r="U544" s="9">
        <f>IF(S544&lt;Q13,-1000,IF(S544&lt;=Q15,O15*S544+P15,IF(S544&lt;=Q16,O16*S544+P16,IF(S544&lt;=Q17,O17*S544+P17,8000))))</f>
        <v>6813.388349579995</v>
      </c>
      <c r="V544" s="9">
        <f>'Perfos Décollage'!F2</f>
        <v>500</v>
      </c>
      <c r="W544" s="9">
        <f t="shared" si="129"/>
        <v>0</v>
      </c>
      <c r="X544" s="9">
        <f t="shared" si="126"/>
        <v>-4000</v>
      </c>
      <c r="Y544" s="9">
        <f t="shared" si="130"/>
        <v>0</v>
      </c>
      <c r="Z544" s="9">
        <f t="shared" si="127"/>
        <v>-4000</v>
      </c>
    </row>
    <row r="545" spans="1:26" ht="15">
      <c r="A545" s="8">
        <f t="shared" si="131"/>
        <v>0.988599999999988</v>
      </c>
      <c r="B545" s="9">
        <f>'Masse et Centrage'!$G$44</f>
        <v>932</v>
      </c>
      <c r="D545" s="8">
        <f t="shared" si="132"/>
        <v>0.988599999999988</v>
      </c>
      <c r="E545" s="9">
        <v>1043</v>
      </c>
      <c r="G545" s="8">
        <f t="shared" si="133"/>
        <v>0.988599999999988</v>
      </c>
      <c r="H545" s="9">
        <v>-1000</v>
      </c>
      <c r="J545" s="8">
        <f t="shared" si="134"/>
        <v>0.9886</v>
      </c>
      <c r="K545" s="9">
        <f>IF(J545=N2,'Masse et Centrage'!$G$44,-1000)</f>
        <v>-1000</v>
      </c>
      <c r="L545" s="9">
        <f t="shared" si="128"/>
        <v>0</v>
      </c>
      <c r="S545" s="9">
        <f t="shared" si="135"/>
        <v>643</v>
      </c>
      <c r="T545" s="9">
        <f>IF(S545&lt;Q8,-1000,IF(S545&lt;=Q10,O10*S545+P10,IF(S545&lt;=Q11,O11*S545+P11,IF(S545&lt;=Q12,O12*S545+P12,8000))))</f>
        <v>8000</v>
      </c>
      <c r="U545" s="9">
        <f>IF(S545&lt;Q13,-1000,IF(S545&lt;=Q15,O15*S545+P15,IF(S545&lt;=Q16,O16*S545+P16,IF(S545&lt;=Q17,O17*S545+P17,8000))))</f>
        <v>6827.243268229993</v>
      </c>
      <c r="V545" s="9">
        <f>'Perfos Décollage'!F2</f>
        <v>500</v>
      </c>
      <c r="W545" s="9">
        <f t="shared" si="129"/>
        <v>0</v>
      </c>
      <c r="X545" s="9">
        <f t="shared" si="126"/>
        <v>-4000</v>
      </c>
      <c r="Y545" s="9">
        <f t="shared" si="130"/>
        <v>0</v>
      </c>
      <c r="Z545" s="9">
        <f t="shared" si="127"/>
        <v>-4000</v>
      </c>
    </row>
    <row r="546" spans="1:26" ht="15">
      <c r="A546" s="8">
        <f t="shared" si="131"/>
        <v>0.988799999999988</v>
      </c>
      <c r="B546" s="9">
        <f>'Masse et Centrage'!$G$44</f>
        <v>932</v>
      </c>
      <c r="D546" s="8">
        <f t="shared" si="132"/>
        <v>0.988799999999988</v>
      </c>
      <c r="E546" s="9">
        <v>1043</v>
      </c>
      <c r="G546" s="8">
        <f t="shared" si="133"/>
        <v>0.988799999999988</v>
      </c>
      <c r="H546" s="9">
        <v>-1000</v>
      </c>
      <c r="J546" s="8">
        <f t="shared" si="134"/>
        <v>0.9888</v>
      </c>
      <c r="K546" s="9">
        <f>IF(J546=N2,'Masse et Centrage'!$G$44,-1000)</f>
        <v>-1000</v>
      </c>
      <c r="L546" s="9">
        <f t="shared" si="128"/>
        <v>0</v>
      </c>
      <c r="S546" s="9">
        <f t="shared" si="135"/>
        <v>644</v>
      </c>
      <c r="T546" s="9">
        <f>IF(S546&lt;Q8,-1000,IF(S546&lt;=Q10,O10*S546+P10,IF(S546&lt;=Q11,O11*S546+P11,IF(S546&lt;=Q12,O12*S546+P12,8000))))</f>
        <v>8000</v>
      </c>
      <c r="U546" s="9">
        <f>IF(S546&lt;Q13,-1000,IF(S546&lt;=Q15,O15*S546+P15,IF(S546&lt;=Q16,O16*S546+P16,IF(S546&lt;=Q17,O17*S546+P17,8000))))</f>
        <v>6841.098186879994</v>
      </c>
      <c r="V546" s="9">
        <f>'Perfos Décollage'!F2</f>
        <v>500</v>
      </c>
      <c r="W546" s="9">
        <f t="shared" si="129"/>
        <v>0</v>
      </c>
      <c r="X546" s="9">
        <f t="shared" si="126"/>
        <v>-4000</v>
      </c>
      <c r="Y546" s="9">
        <f t="shared" si="130"/>
        <v>0</v>
      </c>
      <c r="Z546" s="9">
        <f t="shared" si="127"/>
        <v>-4000</v>
      </c>
    </row>
    <row r="547" spans="1:26" ht="15">
      <c r="A547" s="8">
        <f t="shared" si="131"/>
        <v>0.988999999999988</v>
      </c>
      <c r="B547" s="9">
        <f>'Masse et Centrage'!$G$44</f>
        <v>932</v>
      </c>
      <c r="D547" s="8">
        <f t="shared" si="132"/>
        <v>0.988999999999988</v>
      </c>
      <c r="E547" s="9">
        <v>1043</v>
      </c>
      <c r="G547" s="8">
        <f t="shared" si="133"/>
        <v>0.988999999999988</v>
      </c>
      <c r="H547" s="9">
        <v>-1000</v>
      </c>
      <c r="J547" s="8">
        <f t="shared" si="134"/>
        <v>0.989</v>
      </c>
      <c r="K547" s="9">
        <f>IF(J547=N2,'Masse et Centrage'!$G$44,-1000)</f>
        <v>-1000</v>
      </c>
      <c r="L547" s="9">
        <f t="shared" si="128"/>
        <v>0</v>
      </c>
      <c r="S547" s="9">
        <f t="shared" si="135"/>
        <v>645</v>
      </c>
      <c r="T547" s="9">
        <f>IF(S547&lt;Q8,-1000,IF(S547&lt;=Q10,O10*S547+P10,IF(S547&lt;=Q11,O11*S547+P11,IF(S547&lt;=Q12,O12*S547+P12,8000))))</f>
        <v>8000</v>
      </c>
      <c r="U547" s="9">
        <f>IF(S547&lt;Q13,-1000,IF(S547&lt;=Q15,O15*S547+P15,IF(S547&lt;=Q16,O16*S547+P16,IF(S547&lt;=Q17,O17*S547+P17,8000))))</f>
        <v>6854.953105529994</v>
      </c>
      <c r="V547" s="9">
        <f>'Perfos Décollage'!F2</f>
        <v>500</v>
      </c>
      <c r="W547" s="9">
        <f t="shared" si="129"/>
        <v>0</v>
      </c>
      <c r="X547" s="9">
        <f t="shared" si="126"/>
        <v>-4000</v>
      </c>
      <c r="Y547" s="9">
        <f t="shared" si="130"/>
        <v>0</v>
      </c>
      <c r="Z547" s="9">
        <f t="shared" si="127"/>
        <v>-4000</v>
      </c>
    </row>
    <row r="548" spans="1:26" ht="15">
      <c r="A548" s="8">
        <f t="shared" si="131"/>
        <v>0.989199999999988</v>
      </c>
      <c r="B548" s="9">
        <f>'Masse et Centrage'!$G$44</f>
        <v>932</v>
      </c>
      <c r="D548" s="8">
        <f t="shared" si="132"/>
        <v>0.989199999999988</v>
      </c>
      <c r="E548" s="9">
        <v>1043</v>
      </c>
      <c r="G548" s="8">
        <f t="shared" si="133"/>
        <v>0.989199999999988</v>
      </c>
      <c r="H548" s="9">
        <v>-1000</v>
      </c>
      <c r="J548" s="8">
        <f t="shared" si="134"/>
        <v>0.9892</v>
      </c>
      <c r="K548" s="9">
        <f>IF(J548=N2,'Masse et Centrage'!$G$44,-1000)</f>
        <v>-1000</v>
      </c>
      <c r="L548" s="9">
        <f t="shared" si="128"/>
        <v>0</v>
      </c>
      <c r="S548" s="9">
        <f t="shared" si="135"/>
        <v>646</v>
      </c>
      <c r="T548" s="9">
        <f>IF(S548&lt;Q8,-1000,IF(S548&lt;=Q10,O10*S548+P10,IF(S548&lt;=Q11,O11*S548+P11,IF(S548&lt;=Q12,O12*S548+P12,8000))))</f>
        <v>8000</v>
      </c>
      <c r="U548" s="9">
        <f>IF(S548&lt;Q13,-1000,IF(S548&lt;=Q15,O15*S548+P15,IF(S548&lt;=Q16,O16*S548+P16,IF(S548&lt;=Q17,O17*S548+P17,8000))))</f>
        <v>6868.808024179994</v>
      </c>
      <c r="V548" s="9">
        <f>'Perfos Décollage'!F2</f>
        <v>500</v>
      </c>
      <c r="W548" s="9">
        <f t="shared" si="129"/>
        <v>0</v>
      </c>
      <c r="X548" s="9">
        <f t="shared" si="126"/>
        <v>-4000</v>
      </c>
      <c r="Y548" s="9">
        <f t="shared" si="130"/>
        <v>0</v>
      </c>
      <c r="Z548" s="9">
        <f t="shared" si="127"/>
        <v>-4000</v>
      </c>
    </row>
    <row r="549" spans="1:26" ht="15">
      <c r="A549" s="8">
        <f t="shared" si="131"/>
        <v>0.989399999999988</v>
      </c>
      <c r="B549" s="9">
        <f>'Masse et Centrage'!$G$44</f>
        <v>932</v>
      </c>
      <c r="D549" s="8">
        <f t="shared" si="132"/>
        <v>0.989399999999988</v>
      </c>
      <c r="E549" s="9">
        <v>1043</v>
      </c>
      <c r="G549" s="8">
        <f t="shared" si="133"/>
        <v>0.989399999999988</v>
      </c>
      <c r="H549" s="9">
        <v>-1000</v>
      </c>
      <c r="J549" s="8">
        <f t="shared" si="134"/>
        <v>0.9894</v>
      </c>
      <c r="K549" s="9">
        <f>IF(J549=N2,'Masse et Centrage'!$G$44,-1000)</f>
        <v>-1000</v>
      </c>
      <c r="L549" s="9">
        <f t="shared" si="128"/>
        <v>0</v>
      </c>
      <c r="S549" s="9">
        <f t="shared" si="135"/>
        <v>647</v>
      </c>
      <c r="T549" s="9">
        <f>IF(S549&lt;Q8,-1000,IF(S549&lt;=Q10,O10*S549+P10,IF(S549&lt;=Q11,O11*S549+P11,IF(S549&lt;=Q12,O12*S549+P12,8000))))</f>
        <v>8000</v>
      </c>
      <c r="U549" s="9">
        <f>IF(S549&lt;Q13,-1000,IF(S549&lt;=Q15,O15*S549+P15,IF(S549&lt;=Q16,O16*S549+P16,IF(S549&lt;=Q17,O17*S549+P17,8000))))</f>
        <v>6882.662942829993</v>
      </c>
      <c r="V549" s="9">
        <f>'Perfos Décollage'!F2</f>
        <v>500</v>
      </c>
      <c r="W549" s="9">
        <f t="shared" si="129"/>
        <v>0</v>
      </c>
      <c r="X549" s="9">
        <f t="shared" si="126"/>
        <v>-4000</v>
      </c>
      <c r="Y549" s="9">
        <f t="shared" si="130"/>
        <v>0</v>
      </c>
      <c r="Z549" s="9">
        <f t="shared" si="127"/>
        <v>-4000</v>
      </c>
    </row>
    <row r="550" spans="1:26" ht="15">
      <c r="A550" s="8">
        <f t="shared" si="131"/>
        <v>0.9895999999999879</v>
      </c>
      <c r="B550" s="9">
        <f>'Masse et Centrage'!$G$44</f>
        <v>932</v>
      </c>
      <c r="D550" s="8">
        <f t="shared" si="132"/>
        <v>0.9895999999999879</v>
      </c>
      <c r="E550" s="9">
        <v>1043</v>
      </c>
      <c r="G550" s="8">
        <f t="shared" si="133"/>
        <v>0.9895999999999879</v>
      </c>
      <c r="H550" s="9">
        <v>-1000</v>
      </c>
      <c r="J550" s="8">
        <f t="shared" si="134"/>
        <v>0.9896</v>
      </c>
      <c r="K550" s="9">
        <f>IF(J550=N2,'Masse et Centrage'!$G$44,-1000)</f>
        <v>-1000</v>
      </c>
      <c r="L550" s="9">
        <f t="shared" si="128"/>
        <v>0</v>
      </c>
      <c r="S550" s="9">
        <f t="shared" si="135"/>
        <v>648</v>
      </c>
      <c r="T550" s="9">
        <f>IF(S550&lt;Q8,-1000,IF(S550&lt;=Q10,O10*S550+P10,IF(S550&lt;=Q11,O11*S550+P11,IF(S550&lt;=Q12,O12*S550+P12,8000))))</f>
        <v>8000</v>
      </c>
      <c r="U550" s="9">
        <f>IF(S550&lt;Q13,-1000,IF(S550&lt;=Q15,O15*S550+P15,IF(S550&lt;=Q16,O16*S550+P16,IF(S550&lt;=Q17,O17*S550+P17,8000))))</f>
        <v>6896.517861479993</v>
      </c>
      <c r="V550" s="9">
        <f>'Perfos Décollage'!F2</f>
        <v>500</v>
      </c>
      <c r="W550" s="9">
        <f t="shared" si="129"/>
        <v>0</v>
      </c>
      <c r="X550" s="9">
        <f t="shared" si="126"/>
        <v>-4000</v>
      </c>
      <c r="Y550" s="9">
        <f t="shared" si="130"/>
        <v>0</v>
      </c>
      <c r="Z550" s="9">
        <f t="shared" si="127"/>
        <v>-4000</v>
      </c>
    </row>
    <row r="551" spans="1:26" ht="15">
      <c r="A551" s="8">
        <f t="shared" si="131"/>
        <v>0.9897999999999879</v>
      </c>
      <c r="B551" s="9">
        <f>'Masse et Centrage'!$G$44</f>
        <v>932</v>
      </c>
      <c r="D551" s="8">
        <f t="shared" si="132"/>
        <v>0.9897999999999879</v>
      </c>
      <c r="E551" s="9">
        <v>1043</v>
      </c>
      <c r="G551" s="8">
        <f t="shared" si="133"/>
        <v>0.9897999999999879</v>
      </c>
      <c r="H551" s="9">
        <v>-1000</v>
      </c>
      <c r="J551" s="8">
        <f t="shared" si="134"/>
        <v>0.9898</v>
      </c>
      <c r="K551" s="9">
        <f>IF(J551=N2,'Masse et Centrage'!$G$44,-1000)</f>
        <v>-1000</v>
      </c>
      <c r="L551" s="9">
        <f t="shared" si="128"/>
        <v>0</v>
      </c>
      <c r="S551" s="9">
        <f t="shared" si="135"/>
        <v>649</v>
      </c>
      <c r="T551" s="9">
        <f>IF(S551&lt;Q8,-1000,IF(S551&lt;=Q10,O10*S551+P10,IF(S551&lt;=Q11,O11*S551+P11,IF(S551&lt;=Q12,O12*S551+P12,8000))))</f>
        <v>8000</v>
      </c>
      <c r="U551" s="9">
        <f>IF(S551&lt;Q13,-1000,IF(S551&lt;=Q15,O15*S551+P15,IF(S551&lt;=Q16,O16*S551+P16,IF(S551&lt;=Q17,O17*S551+P17,8000))))</f>
        <v>6910.372780129994</v>
      </c>
      <c r="V551" s="9">
        <f>'Perfos Décollage'!F2</f>
        <v>500</v>
      </c>
      <c r="W551" s="9">
        <f t="shared" si="129"/>
        <v>0</v>
      </c>
      <c r="X551" s="9">
        <f t="shared" si="126"/>
        <v>-4000</v>
      </c>
      <c r="Y551" s="9">
        <f t="shared" si="130"/>
        <v>0</v>
      </c>
      <c r="Z551" s="9">
        <f t="shared" si="127"/>
        <v>-4000</v>
      </c>
    </row>
    <row r="552" spans="1:26" ht="15">
      <c r="A552" s="8">
        <f t="shared" si="131"/>
        <v>0.9899999999999879</v>
      </c>
      <c r="B552" s="9">
        <f>'Masse et Centrage'!$G$44</f>
        <v>932</v>
      </c>
      <c r="D552" s="8">
        <f t="shared" si="132"/>
        <v>0.9899999999999879</v>
      </c>
      <c r="E552" s="9">
        <v>1043</v>
      </c>
      <c r="G552" s="8">
        <f t="shared" si="133"/>
        <v>0.9899999999999879</v>
      </c>
      <c r="H552" s="9">
        <v>-1000</v>
      </c>
      <c r="J552" s="8">
        <f t="shared" si="134"/>
        <v>0.99</v>
      </c>
      <c r="K552" s="9">
        <f>IF(J552=N2,'Masse et Centrage'!$G$44,-1000)</f>
        <v>-1000</v>
      </c>
      <c r="L552" s="9">
        <f t="shared" si="128"/>
        <v>0</v>
      </c>
      <c r="S552" s="9">
        <f t="shared" si="135"/>
        <v>650</v>
      </c>
      <c r="T552" s="9">
        <f>IF(S552&lt;Q8,-1000,IF(S552&lt;=Q10,O10*S552+P10,IF(S552&lt;=Q11,O11*S552+P11,IF(S552&lt;=Q12,O12*S552+P12,8000))))</f>
        <v>8000</v>
      </c>
      <c r="U552" s="9">
        <f>IF(S552&lt;Q13,-1000,IF(S552&lt;=Q15,O15*S552+P15,IF(S552&lt;=Q16,O16*S552+P16,IF(S552&lt;=Q17,O17*S552+P17,8000))))</f>
        <v>6924.227698779994</v>
      </c>
      <c r="V552" s="9">
        <f>'Perfos Décollage'!F2</f>
        <v>500</v>
      </c>
      <c r="W552" s="9">
        <f t="shared" si="129"/>
        <v>0</v>
      </c>
      <c r="X552" s="9">
        <f t="shared" si="126"/>
        <v>-4000</v>
      </c>
      <c r="Y552" s="9">
        <f t="shared" si="130"/>
        <v>0</v>
      </c>
      <c r="Z552" s="9">
        <f t="shared" si="127"/>
        <v>-4000</v>
      </c>
    </row>
    <row r="553" spans="1:26" ht="15">
      <c r="A553" s="8">
        <f t="shared" si="131"/>
        <v>0.9901999999999879</v>
      </c>
      <c r="B553" s="9">
        <f>'Masse et Centrage'!$G$44</f>
        <v>932</v>
      </c>
      <c r="D553" s="8">
        <f t="shared" si="132"/>
        <v>0.9901999999999879</v>
      </c>
      <c r="E553" s="9">
        <v>1043</v>
      </c>
      <c r="G553" s="8">
        <f t="shared" si="133"/>
        <v>0.9901999999999879</v>
      </c>
      <c r="H553" s="9">
        <v>-1000</v>
      </c>
      <c r="J553" s="8">
        <f t="shared" si="134"/>
        <v>0.9902</v>
      </c>
      <c r="K553" s="9">
        <f>IF(J553=N2,'Masse et Centrage'!$G$44,-1000)</f>
        <v>-1000</v>
      </c>
      <c r="L553" s="9">
        <f t="shared" si="128"/>
        <v>0</v>
      </c>
      <c r="S553" s="9">
        <f t="shared" si="135"/>
        <v>651</v>
      </c>
      <c r="T553" s="9">
        <f>IF(S553&lt;Q8,-1000,IF(S553&lt;=Q10,O10*S553+P10,IF(S553&lt;=Q11,O11*S553+P11,IF(S553&lt;=Q12,O12*S553+P12,8000))))</f>
        <v>8000</v>
      </c>
      <c r="U553" s="9">
        <f>IF(S553&lt;Q13,-1000,IF(S553&lt;=Q15,O15*S553+P15,IF(S553&lt;=Q16,O16*S553+P16,IF(S553&lt;=Q17,O17*S553+P17,8000))))</f>
        <v>6938.082617429995</v>
      </c>
      <c r="V553" s="9">
        <f>'Perfos Décollage'!F2</f>
        <v>500</v>
      </c>
      <c r="W553" s="9">
        <f t="shared" si="129"/>
        <v>0</v>
      </c>
      <c r="X553" s="9">
        <f t="shared" si="126"/>
        <v>-4000</v>
      </c>
      <c r="Y553" s="9">
        <f t="shared" si="130"/>
        <v>0</v>
      </c>
      <c r="Z553" s="9">
        <f t="shared" si="127"/>
        <v>-4000</v>
      </c>
    </row>
    <row r="554" spans="1:26" ht="15">
      <c r="A554" s="8">
        <f t="shared" si="131"/>
        <v>0.9903999999999878</v>
      </c>
      <c r="B554" s="9">
        <f>'Masse et Centrage'!$G$44</f>
        <v>932</v>
      </c>
      <c r="D554" s="8">
        <f t="shared" si="132"/>
        <v>0.9903999999999878</v>
      </c>
      <c r="E554" s="9">
        <v>1043</v>
      </c>
      <c r="G554" s="8">
        <f t="shared" si="133"/>
        <v>0.9903999999999878</v>
      </c>
      <c r="H554" s="9">
        <v>-1000</v>
      </c>
      <c r="J554" s="8">
        <f t="shared" si="134"/>
        <v>0.9904</v>
      </c>
      <c r="K554" s="9">
        <f>IF(J554=N2,'Masse et Centrage'!$G$44,-1000)</f>
        <v>-1000</v>
      </c>
      <c r="L554" s="9">
        <f t="shared" si="128"/>
        <v>0</v>
      </c>
      <c r="S554" s="9">
        <f t="shared" si="135"/>
        <v>652</v>
      </c>
      <c r="T554" s="9">
        <f>IF(S554&lt;Q8,-1000,IF(S554&lt;=Q10,O10*S554+P10,IF(S554&lt;=Q11,O11*S554+P11,IF(S554&lt;=Q12,O12*S554+P12,8000))))</f>
        <v>8000</v>
      </c>
      <c r="U554" s="9">
        <f>IF(S554&lt;Q13,-1000,IF(S554&lt;=Q15,O15*S554+P15,IF(S554&lt;=Q16,O16*S554+P16,IF(S554&lt;=Q17,O17*S554+P17,8000))))</f>
        <v>6951.937536079993</v>
      </c>
      <c r="V554" s="9">
        <f>'Perfos Décollage'!F2</f>
        <v>500</v>
      </c>
      <c r="W554" s="9">
        <f t="shared" si="129"/>
        <v>0</v>
      </c>
      <c r="X554" s="9">
        <f t="shared" si="126"/>
        <v>-4000</v>
      </c>
      <c r="Y554" s="9">
        <f t="shared" si="130"/>
        <v>0</v>
      </c>
      <c r="Z554" s="9">
        <f t="shared" si="127"/>
        <v>-4000</v>
      </c>
    </row>
    <row r="555" spans="1:26" ht="15">
      <c r="A555" s="8">
        <f t="shared" si="131"/>
        <v>0.9905999999999878</v>
      </c>
      <c r="B555" s="9">
        <f>'Masse et Centrage'!$G$44</f>
        <v>932</v>
      </c>
      <c r="D555" s="8">
        <f t="shared" si="132"/>
        <v>0.9905999999999878</v>
      </c>
      <c r="E555" s="9">
        <v>1043</v>
      </c>
      <c r="G555" s="8">
        <f t="shared" si="133"/>
        <v>0.9905999999999878</v>
      </c>
      <c r="H555" s="9">
        <v>-1000</v>
      </c>
      <c r="J555" s="8">
        <f t="shared" si="134"/>
        <v>0.9906</v>
      </c>
      <c r="K555" s="9">
        <f>IF(J555=N2,'Masse et Centrage'!$G$44,-1000)</f>
        <v>-1000</v>
      </c>
      <c r="L555" s="9">
        <f t="shared" si="128"/>
        <v>0</v>
      </c>
      <c r="S555" s="9">
        <f t="shared" si="135"/>
        <v>653</v>
      </c>
      <c r="T555" s="9">
        <f>IF(S555&lt;Q8,-1000,IF(S555&lt;=Q10,O10*S555+P10,IF(S555&lt;=Q11,O11*S555+P11,IF(S555&lt;=Q12,O12*S555+P12,8000))))</f>
        <v>8000</v>
      </c>
      <c r="U555" s="9">
        <f>IF(S555&lt;Q13,-1000,IF(S555&lt;=Q15,O15*S555+P15,IF(S555&lt;=Q16,O16*S555+P16,IF(S555&lt;=Q17,O17*S555+P17,8000))))</f>
        <v>6965.792454729994</v>
      </c>
      <c r="V555" s="9">
        <f>'Perfos Décollage'!F2</f>
        <v>500</v>
      </c>
      <c r="W555" s="9">
        <f t="shared" si="129"/>
        <v>0</v>
      </c>
      <c r="X555" s="9">
        <f t="shared" si="126"/>
        <v>-4000</v>
      </c>
      <c r="Y555" s="9">
        <f t="shared" si="130"/>
        <v>0</v>
      </c>
      <c r="Z555" s="9">
        <f t="shared" si="127"/>
        <v>-4000</v>
      </c>
    </row>
    <row r="556" spans="1:26" ht="15">
      <c r="A556" s="8">
        <f t="shared" si="131"/>
        <v>0.9907999999999878</v>
      </c>
      <c r="B556" s="9">
        <f>'Masse et Centrage'!$G$44</f>
        <v>932</v>
      </c>
      <c r="D556" s="8">
        <f t="shared" si="132"/>
        <v>0.9907999999999878</v>
      </c>
      <c r="E556" s="9">
        <v>1043</v>
      </c>
      <c r="G556" s="8">
        <f t="shared" si="133"/>
        <v>0.9907999999999878</v>
      </c>
      <c r="H556" s="9">
        <v>-1000</v>
      </c>
      <c r="J556" s="8">
        <f t="shared" si="134"/>
        <v>0.9908</v>
      </c>
      <c r="K556" s="9">
        <f>IF(J556=N2,'Masse et Centrage'!$G$44,-1000)</f>
        <v>-1000</v>
      </c>
      <c r="L556" s="9">
        <f t="shared" si="128"/>
        <v>0</v>
      </c>
      <c r="S556" s="9">
        <f t="shared" si="135"/>
        <v>654</v>
      </c>
      <c r="T556" s="9">
        <f>IF(S556&lt;Q8,-1000,IF(S556&lt;=Q10,O10*S556+P10,IF(S556&lt;=Q11,O11*S556+P11,IF(S556&lt;=Q12,O12*S556+P12,8000))))</f>
        <v>8000</v>
      </c>
      <c r="U556" s="9">
        <f>IF(S556&lt;Q13,-1000,IF(S556&lt;=Q15,O15*S556+P15,IF(S556&lt;=Q16,O16*S556+P16,IF(S556&lt;=Q17,O17*S556+P17,8000))))</f>
        <v>6979.647373379994</v>
      </c>
      <c r="V556" s="9">
        <f>'Perfos Décollage'!F2</f>
        <v>500</v>
      </c>
      <c r="W556" s="9">
        <f t="shared" si="129"/>
        <v>0</v>
      </c>
      <c r="X556" s="9">
        <f t="shared" si="126"/>
        <v>-4000</v>
      </c>
      <c r="Y556" s="9">
        <f t="shared" si="130"/>
        <v>0</v>
      </c>
      <c r="Z556" s="9">
        <f t="shared" si="127"/>
        <v>-4000</v>
      </c>
    </row>
    <row r="557" spans="1:26" ht="15">
      <c r="A557" s="8">
        <f t="shared" si="131"/>
        <v>0.9909999999999878</v>
      </c>
      <c r="B557" s="9">
        <f>'Masse et Centrage'!$G$44</f>
        <v>932</v>
      </c>
      <c r="D557" s="8">
        <f t="shared" si="132"/>
        <v>0.9909999999999878</v>
      </c>
      <c r="E557" s="9">
        <v>1043</v>
      </c>
      <c r="G557" s="8">
        <f t="shared" si="133"/>
        <v>0.9909999999999878</v>
      </c>
      <c r="H557" s="9">
        <v>-1000</v>
      </c>
      <c r="J557" s="8">
        <f t="shared" si="134"/>
        <v>0.991</v>
      </c>
      <c r="K557" s="9">
        <f>IF(J557=N2,'Masse et Centrage'!$G$44,-1000)</f>
        <v>-1000</v>
      </c>
      <c r="L557" s="9">
        <f t="shared" si="128"/>
        <v>0</v>
      </c>
      <c r="S557" s="9">
        <f t="shared" si="135"/>
        <v>655</v>
      </c>
      <c r="T557" s="9">
        <f>IF(S557&lt;Q8,-1000,IF(S557&lt;=Q10,O10*S557+P10,IF(S557&lt;=Q11,O11*S557+P11,IF(S557&lt;=Q12,O12*S557+P12,8000))))</f>
        <v>8000</v>
      </c>
      <c r="U557" s="9">
        <f>IF(S557&lt;Q13,-1000,IF(S557&lt;=Q15,O15*S557+P15,IF(S557&lt;=Q16,O16*S557+P16,IF(S557&lt;=Q17,O17*S557+P17,8000))))</f>
        <v>6993.502292029994</v>
      </c>
      <c r="V557" s="9">
        <f>'Perfos Décollage'!F2</f>
        <v>500</v>
      </c>
      <c r="W557" s="9">
        <f t="shared" si="129"/>
        <v>0</v>
      </c>
      <c r="X557" s="9">
        <f t="shared" si="126"/>
        <v>-4000</v>
      </c>
      <c r="Y557" s="9">
        <f t="shared" si="130"/>
        <v>0</v>
      </c>
      <c r="Z557" s="9">
        <f t="shared" si="127"/>
        <v>-4000</v>
      </c>
    </row>
    <row r="558" spans="1:26" ht="15">
      <c r="A558" s="8">
        <f t="shared" si="131"/>
        <v>0.9911999999999878</v>
      </c>
      <c r="B558" s="9">
        <f>'Masse et Centrage'!$G$44</f>
        <v>932</v>
      </c>
      <c r="D558" s="8">
        <f t="shared" si="132"/>
        <v>0.9911999999999878</v>
      </c>
      <c r="E558" s="9">
        <v>1043</v>
      </c>
      <c r="G558" s="8">
        <f t="shared" si="133"/>
        <v>0.9911999999999878</v>
      </c>
      <c r="H558" s="9">
        <v>-1000</v>
      </c>
      <c r="J558" s="8">
        <f t="shared" si="134"/>
        <v>0.9912</v>
      </c>
      <c r="K558" s="9">
        <f>IF(J558=N2,'Masse et Centrage'!$G$44,-1000)</f>
        <v>-1000</v>
      </c>
      <c r="L558" s="9">
        <f t="shared" si="128"/>
        <v>0</v>
      </c>
      <c r="S558" s="9">
        <f t="shared" si="135"/>
        <v>656</v>
      </c>
      <c r="T558" s="9">
        <f>IF(S558&lt;Q8,-1000,IF(S558&lt;=Q10,O10*S558+P10,IF(S558&lt;=Q11,O11*S558+P11,IF(S558&lt;=Q12,O12*S558+P12,8000))))</f>
        <v>8000</v>
      </c>
      <c r="U558" s="9">
        <f>IF(S558&lt;Q13,-1000,IF(S558&lt;=Q15,O15*S558+P15,IF(S558&lt;=Q16,O16*S558+P16,IF(S558&lt;=Q17,O17*S558+P17,8000))))</f>
        <v>7007.357210679993</v>
      </c>
      <c r="V558" s="9">
        <f>'Perfos Décollage'!F2</f>
        <v>500</v>
      </c>
      <c r="W558" s="9">
        <f t="shared" si="129"/>
        <v>0</v>
      </c>
      <c r="X558" s="9">
        <f t="shared" si="126"/>
        <v>-4000</v>
      </c>
      <c r="Y558" s="9">
        <f t="shared" si="130"/>
        <v>0</v>
      </c>
      <c r="Z558" s="9">
        <f t="shared" si="127"/>
        <v>-4000</v>
      </c>
    </row>
    <row r="559" spans="1:26" ht="15">
      <c r="A559" s="8">
        <f t="shared" si="131"/>
        <v>0.9913999999999877</v>
      </c>
      <c r="B559" s="9">
        <f>'Masse et Centrage'!$G$44</f>
        <v>932</v>
      </c>
      <c r="D559" s="8">
        <f t="shared" si="132"/>
        <v>0.9913999999999877</v>
      </c>
      <c r="E559" s="9">
        <v>1043</v>
      </c>
      <c r="G559" s="8">
        <f t="shared" si="133"/>
        <v>0.9913999999999877</v>
      </c>
      <c r="H559" s="9">
        <v>-1000</v>
      </c>
      <c r="J559" s="8">
        <f t="shared" si="134"/>
        <v>0.9914</v>
      </c>
      <c r="K559" s="9">
        <f>IF(J559=N2,'Masse et Centrage'!$G$44,-1000)</f>
        <v>-1000</v>
      </c>
      <c r="L559" s="9">
        <f t="shared" si="128"/>
        <v>0</v>
      </c>
      <c r="S559" s="9">
        <f t="shared" si="135"/>
        <v>657</v>
      </c>
      <c r="T559" s="9">
        <f>IF(S559&lt;Q8,-1000,IF(S559&lt;=Q10,O10*S559+P10,IF(S559&lt;=Q11,O11*S559+P11,IF(S559&lt;=Q12,O12*S559+P12,8000))))</f>
        <v>8000</v>
      </c>
      <c r="U559" s="9">
        <f>IF(S559&lt;Q13,-1000,IF(S559&lt;=Q15,O15*S559+P15,IF(S559&lt;=Q16,O16*S559+P16,IF(S559&lt;=Q17,O17*S559+P17,8000))))</f>
        <v>7021.212129329993</v>
      </c>
      <c r="V559" s="9">
        <f>'Perfos Décollage'!F2</f>
        <v>500</v>
      </c>
      <c r="W559" s="9">
        <f t="shared" si="129"/>
        <v>0</v>
      </c>
      <c r="X559" s="9">
        <f t="shared" si="126"/>
        <v>-4000</v>
      </c>
      <c r="Y559" s="9">
        <f t="shared" si="130"/>
        <v>0</v>
      </c>
      <c r="Z559" s="9">
        <f t="shared" si="127"/>
        <v>-4000</v>
      </c>
    </row>
    <row r="560" spans="1:26" ht="15">
      <c r="A560" s="8">
        <f t="shared" si="131"/>
        <v>0.9915999999999877</v>
      </c>
      <c r="B560" s="9">
        <f>'Masse et Centrage'!$G$44</f>
        <v>932</v>
      </c>
      <c r="D560" s="8">
        <f t="shared" si="132"/>
        <v>0.9915999999999877</v>
      </c>
      <c r="E560" s="9">
        <v>1043</v>
      </c>
      <c r="G560" s="8">
        <f t="shared" si="133"/>
        <v>0.9915999999999877</v>
      </c>
      <c r="H560" s="9">
        <v>-1000</v>
      </c>
      <c r="J560" s="8">
        <f t="shared" si="134"/>
        <v>0.9916</v>
      </c>
      <c r="K560" s="9">
        <f>IF(J560=N2,'Masse et Centrage'!$G$44,-1000)</f>
        <v>-1000</v>
      </c>
      <c r="L560" s="9">
        <f t="shared" si="128"/>
        <v>0</v>
      </c>
      <c r="S560" s="9">
        <f t="shared" si="135"/>
        <v>658</v>
      </c>
      <c r="T560" s="9">
        <f>IF(S560&lt;Q8,-1000,IF(S560&lt;=Q10,O10*S560+P10,IF(S560&lt;=Q11,O11*S560+P11,IF(S560&lt;=Q12,O12*S560+P12,8000))))</f>
        <v>8000</v>
      </c>
      <c r="U560" s="9">
        <f>IF(S560&lt;Q13,-1000,IF(S560&lt;=Q15,O15*S560+P15,IF(S560&lt;=Q16,O16*S560+P16,IF(S560&lt;=Q17,O17*S560+P17,8000))))</f>
        <v>7035.067047979994</v>
      </c>
      <c r="V560" s="9">
        <f>'Perfos Décollage'!F2</f>
        <v>500</v>
      </c>
      <c r="W560" s="9">
        <f t="shared" si="129"/>
        <v>0</v>
      </c>
      <c r="X560" s="9">
        <f t="shared" si="126"/>
        <v>-4000</v>
      </c>
      <c r="Y560" s="9">
        <f t="shared" si="130"/>
        <v>0</v>
      </c>
      <c r="Z560" s="9">
        <f t="shared" si="127"/>
        <v>-4000</v>
      </c>
    </row>
    <row r="561" spans="1:26" ht="15">
      <c r="A561" s="8">
        <f t="shared" si="131"/>
        <v>0.9917999999999877</v>
      </c>
      <c r="B561" s="9">
        <f>'Masse et Centrage'!$G$44</f>
        <v>932</v>
      </c>
      <c r="D561" s="8">
        <f t="shared" si="132"/>
        <v>0.9917999999999877</v>
      </c>
      <c r="E561" s="9">
        <v>1043</v>
      </c>
      <c r="G561" s="8">
        <f t="shared" si="133"/>
        <v>0.9917999999999877</v>
      </c>
      <c r="H561" s="9">
        <v>-1000</v>
      </c>
      <c r="J561" s="8">
        <f t="shared" si="134"/>
        <v>0.9918</v>
      </c>
      <c r="K561" s="9">
        <f>IF(J561=N2,'Masse et Centrage'!$G$44,-1000)</f>
        <v>-1000</v>
      </c>
      <c r="L561" s="9">
        <f t="shared" si="128"/>
        <v>0</v>
      </c>
      <c r="S561" s="9">
        <f t="shared" si="135"/>
        <v>659</v>
      </c>
      <c r="T561" s="9">
        <f>IF(S561&lt;Q8,-1000,IF(S561&lt;=Q10,O10*S561+P10,IF(S561&lt;=Q11,O11*S561+P11,IF(S561&lt;=Q12,O12*S561+P12,8000))))</f>
        <v>8000</v>
      </c>
      <c r="U561" s="9">
        <f>IF(S561&lt;Q13,-1000,IF(S561&lt;=Q15,O15*S561+P15,IF(S561&lt;=Q16,O16*S561+P16,IF(S561&lt;=Q17,O17*S561+P17,8000))))</f>
        <v>7048.921966629994</v>
      </c>
      <c r="V561" s="9">
        <f>'Perfos Décollage'!F2</f>
        <v>500</v>
      </c>
      <c r="W561" s="9">
        <f t="shared" si="129"/>
        <v>0</v>
      </c>
      <c r="X561" s="9">
        <f t="shared" si="126"/>
        <v>-4000</v>
      </c>
      <c r="Y561" s="9">
        <f t="shared" si="130"/>
        <v>0</v>
      </c>
      <c r="Z561" s="9">
        <f t="shared" si="127"/>
        <v>-4000</v>
      </c>
    </row>
    <row r="562" spans="1:26" ht="15">
      <c r="A562" s="8">
        <f t="shared" si="131"/>
        <v>0.9919999999999877</v>
      </c>
      <c r="B562" s="9">
        <f>'Masse et Centrage'!$G$44</f>
        <v>932</v>
      </c>
      <c r="D562" s="8">
        <f t="shared" si="132"/>
        <v>0.9919999999999877</v>
      </c>
      <c r="E562" s="9">
        <v>1043</v>
      </c>
      <c r="G562" s="8">
        <f t="shared" si="133"/>
        <v>0.9919999999999877</v>
      </c>
      <c r="H562" s="9">
        <v>-1000</v>
      </c>
      <c r="J562" s="8">
        <f t="shared" si="134"/>
        <v>0.992</v>
      </c>
      <c r="K562" s="9">
        <f>IF(J562=N2,'Masse et Centrage'!$G$44,-1000)</f>
        <v>-1000</v>
      </c>
      <c r="L562" s="9">
        <f t="shared" si="128"/>
        <v>0</v>
      </c>
      <c r="S562" s="9">
        <f t="shared" si="135"/>
        <v>660</v>
      </c>
      <c r="T562" s="9">
        <f>IF(S562&lt;Q8,-1000,IF(S562&lt;=Q10,O10*S562+P10,IF(S562&lt;=Q11,O11*S562+P11,IF(S562&lt;=Q12,O12*S562+P12,8000))))</f>
        <v>8000</v>
      </c>
      <c r="U562" s="9">
        <f>IF(S562&lt;Q13,-1000,IF(S562&lt;=Q15,O15*S562+P15,IF(S562&lt;=Q16,O16*S562+P16,IF(S562&lt;=Q17,O17*S562+P17,8000))))</f>
        <v>7062.776885279993</v>
      </c>
      <c r="V562" s="9">
        <f>'Perfos Décollage'!F2</f>
        <v>500</v>
      </c>
      <c r="W562" s="9">
        <f t="shared" si="129"/>
        <v>0</v>
      </c>
      <c r="X562" s="9">
        <f t="shared" si="126"/>
        <v>-4000</v>
      </c>
      <c r="Y562" s="9">
        <f t="shared" si="130"/>
        <v>0</v>
      </c>
      <c r="Z562" s="9">
        <f t="shared" si="127"/>
        <v>-4000</v>
      </c>
    </row>
    <row r="563" spans="1:26" ht="15">
      <c r="A563" s="8">
        <f t="shared" si="131"/>
        <v>0.9921999999999876</v>
      </c>
      <c r="B563" s="9">
        <f>'Masse et Centrage'!$G$44</f>
        <v>932</v>
      </c>
      <c r="D563" s="8">
        <f t="shared" si="132"/>
        <v>0.9921999999999876</v>
      </c>
      <c r="E563" s="9">
        <v>1043</v>
      </c>
      <c r="G563" s="8">
        <f t="shared" si="133"/>
        <v>0.9921999999999876</v>
      </c>
      <c r="H563" s="9">
        <v>-1000</v>
      </c>
      <c r="J563" s="8">
        <f t="shared" si="134"/>
        <v>0.9922</v>
      </c>
      <c r="K563" s="9">
        <f>IF(J563=N2,'Masse et Centrage'!$G$44,-1000)</f>
        <v>-1000</v>
      </c>
      <c r="L563" s="9">
        <f t="shared" si="128"/>
        <v>0</v>
      </c>
      <c r="S563" s="9">
        <f t="shared" si="135"/>
        <v>661</v>
      </c>
      <c r="T563" s="9">
        <f>IF(S563&lt;Q8,-1000,IF(S563&lt;=Q10,O10*S563+P10,IF(S563&lt;=Q11,O11*S563+P11,IF(S563&lt;=Q12,O12*S563+P12,8000))))</f>
        <v>8000</v>
      </c>
      <c r="U563" s="9">
        <f>IF(S563&lt;Q13,-1000,IF(S563&lt;=Q15,O15*S563+P15,IF(S563&lt;=Q16,O16*S563+P16,IF(S563&lt;=Q17,O17*S563+P17,8000))))</f>
        <v>7076.631803929993</v>
      </c>
      <c r="V563" s="9">
        <f>'Perfos Décollage'!F2</f>
        <v>500</v>
      </c>
      <c r="W563" s="9">
        <f t="shared" si="129"/>
        <v>0</v>
      </c>
      <c r="X563" s="9">
        <f t="shared" si="126"/>
        <v>-4000</v>
      </c>
      <c r="Y563" s="9">
        <f t="shared" si="130"/>
        <v>0</v>
      </c>
      <c r="Z563" s="9">
        <f t="shared" si="127"/>
        <v>-4000</v>
      </c>
    </row>
    <row r="564" spans="1:26" ht="15">
      <c r="A564" s="8">
        <f t="shared" si="131"/>
        <v>0.9923999999999876</v>
      </c>
      <c r="B564" s="9">
        <f>'Masse et Centrage'!$G$44</f>
        <v>932</v>
      </c>
      <c r="D564" s="8">
        <f t="shared" si="132"/>
        <v>0.9923999999999876</v>
      </c>
      <c r="E564" s="9">
        <v>1043</v>
      </c>
      <c r="G564" s="8">
        <f t="shared" si="133"/>
        <v>0.9923999999999876</v>
      </c>
      <c r="H564" s="9">
        <v>-1000</v>
      </c>
      <c r="J564" s="8">
        <f t="shared" si="134"/>
        <v>0.9924</v>
      </c>
      <c r="K564" s="9">
        <f>IF(J564=N2,'Masse et Centrage'!$G$44,-1000)</f>
        <v>-1000</v>
      </c>
      <c r="L564" s="9">
        <f t="shared" si="128"/>
        <v>0</v>
      </c>
      <c r="S564" s="9">
        <f t="shared" si="135"/>
        <v>662</v>
      </c>
      <c r="T564" s="9">
        <f>IF(S564&lt;Q8,-1000,IF(S564&lt;=Q10,O10*S564+P10,IF(S564&lt;=Q11,O11*S564+P11,IF(S564&lt;=Q12,O12*S564+P12,8000))))</f>
        <v>8000</v>
      </c>
      <c r="U564" s="9">
        <f>IF(S564&lt;Q13,-1000,IF(S564&lt;=Q15,O15*S564+P15,IF(S564&lt;=Q16,O16*S564+P16,IF(S564&lt;=Q17,O17*S564+P17,8000))))</f>
        <v>7090.4867225799935</v>
      </c>
      <c r="V564" s="9">
        <f>'Perfos Décollage'!F2</f>
        <v>500</v>
      </c>
      <c r="W564" s="9">
        <f t="shared" si="129"/>
        <v>0</v>
      </c>
      <c r="X564" s="9">
        <f t="shared" si="126"/>
        <v>-4000</v>
      </c>
      <c r="Y564" s="9">
        <f t="shared" si="130"/>
        <v>0</v>
      </c>
      <c r="Z564" s="9">
        <f t="shared" si="127"/>
        <v>-4000</v>
      </c>
    </row>
    <row r="565" spans="1:26" ht="15">
      <c r="A565" s="8">
        <f t="shared" si="131"/>
        <v>0.9925999999999876</v>
      </c>
      <c r="B565" s="9">
        <f>'Masse et Centrage'!$G$44</f>
        <v>932</v>
      </c>
      <c r="D565" s="8">
        <f t="shared" si="132"/>
        <v>0.9925999999999876</v>
      </c>
      <c r="E565" s="9">
        <v>1043</v>
      </c>
      <c r="G565" s="8">
        <f t="shared" si="133"/>
        <v>0.9925999999999876</v>
      </c>
      <c r="H565" s="9">
        <v>-1000</v>
      </c>
      <c r="J565" s="8">
        <f t="shared" si="134"/>
        <v>0.9926</v>
      </c>
      <c r="K565" s="9">
        <f>IF(J565=N2,'Masse et Centrage'!$G$44,-1000)</f>
        <v>-1000</v>
      </c>
      <c r="L565" s="9">
        <f t="shared" si="128"/>
        <v>0</v>
      </c>
      <c r="S565" s="9">
        <f t="shared" si="135"/>
        <v>663</v>
      </c>
      <c r="T565" s="9">
        <f>IF(S565&lt;Q8,-1000,IF(S565&lt;=Q10,O10*S565+P10,IF(S565&lt;=Q11,O11*S565+P11,IF(S565&lt;=Q12,O12*S565+P12,8000))))</f>
        <v>8000</v>
      </c>
      <c r="U565" s="9">
        <f>IF(S565&lt;Q13,-1000,IF(S565&lt;=Q15,O15*S565+P15,IF(S565&lt;=Q16,O16*S565+P16,IF(S565&lt;=Q17,O17*S565+P17,8000))))</f>
        <v>7104.341641229994</v>
      </c>
      <c r="V565" s="9">
        <f>'Perfos Décollage'!F2</f>
        <v>500</v>
      </c>
      <c r="W565" s="9">
        <f t="shared" si="129"/>
        <v>0</v>
      </c>
      <c r="X565" s="9">
        <f t="shared" si="126"/>
        <v>-4000</v>
      </c>
      <c r="Y565" s="9">
        <f t="shared" si="130"/>
        <v>0</v>
      </c>
      <c r="Z565" s="9">
        <f t="shared" si="127"/>
        <v>-4000</v>
      </c>
    </row>
    <row r="566" spans="1:26" ht="15">
      <c r="A566" s="8">
        <f t="shared" si="131"/>
        <v>0.9927999999999876</v>
      </c>
      <c r="B566" s="9">
        <f>'Masse et Centrage'!$G$44</f>
        <v>932</v>
      </c>
      <c r="D566" s="8">
        <f t="shared" si="132"/>
        <v>0.9927999999999876</v>
      </c>
      <c r="E566" s="9">
        <v>1043</v>
      </c>
      <c r="G566" s="8">
        <f t="shared" si="133"/>
        <v>0.9927999999999876</v>
      </c>
      <c r="H566" s="9">
        <v>-1000</v>
      </c>
      <c r="J566" s="8">
        <f t="shared" si="134"/>
        <v>0.9928</v>
      </c>
      <c r="K566" s="9">
        <f>IF(J566=N2,'Masse et Centrage'!$G$44,-1000)</f>
        <v>-1000</v>
      </c>
      <c r="L566" s="9">
        <f t="shared" si="128"/>
        <v>0</v>
      </c>
      <c r="S566" s="9">
        <f t="shared" si="135"/>
        <v>664</v>
      </c>
      <c r="T566" s="9">
        <f>IF(S566&lt;Q8,-1000,IF(S566&lt;=Q10,O10*S566+P10,IF(S566&lt;=Q11,O11*S566+P11,IF(S566&lt;=Q12,O12*S566+P12,8000))))</f>
        <v>8000</v>
      </c>
      <c r="U566" s="9">
        <f>IF(S566&lt;Q13,-1000,IF(S566&lt;=Q15,O15*S566+P15,IF(S566&lt;=Q16,O16*S566+P16,IF(S566&lt;=Q17,O17*S566+P17,8000))))</f>
        <v>7118.196559879994</v>
      </c>
      <c r="V566" s="9">
        <f>'Perfos Décollage'!F2</f>
        <v>500</v>
      </c>
      <c r="W566" s="9">
        <f t="shared" si="129"/>
        <v>0</v>
      </c>
      <c r="X566" s="9">
        <f t="shared" si="126"/>
        <v>-4000</v>
      </c>
      <c r="Y566" s="9">
        <f t="shared" si="130"/>
        <v>0</v>
      </c>
      <c r="Z566" s="9">
        <f t="shared" si="127"/>
        <v>-4000</v>
      </c>
    </row>
    <row r="567" spans="1:26" ht="15">
      <c r="A567" s="8">
        <f t="shared" si="131"/>
        <v>0.9929999999999876</v>
      </c>
      <c r="B567" s="9">
        <f>'Masse et Centrage'!$G$44</f>
        <v>932</v>
      </c>
      <c r="D567" s="8">
        <f t="shared" si="132"/>
        <v>0.9929999999999876</v>
      </c>
      <c r="E567" s="9">
        <v>1043</v>
      </c>
      <c r="G567" s="8">
        <f t="shared" si="133"/>
        <v>0.9929999999999876</v>
      </c>
      <c r="H567" s="9">
        <v>-1000</v>
      </c>
      <c r="J567" s="8">
        <f t="shared" si="134"/>
        <v>0.993</v>
      </c>
      <c r="K567" s="9">
        <f>IF(J567=N2,'Masse et Centrage'!$G$44,-1000)</f>
        <v>-1000</v>
      </c>
      <c r="L567" s="9">
        <f t="shared" si="128"/>
        <v>0</v>
      </c>
      <c r="S567" s="9">
        <f t="shared" si="135"/>
        <v>665</v>
      </c>
      <c r="T567" s="9">
        <f>IF(S567&lt;Q8,-1000,IF(S567&lt;=Q10,O10*S567+P10,IF(S567&lt;=Q11,O11*S567+P11,IF(S567&lt;=Q12,O12*S567+P12,8000))))</f>
        <v>8000</v>
      </c>
      <c r="U567" s="9">
        <f>IF(S567&lt;Q13,-1000,IF(S567&lt;=Q15,O15*S567+P15,IF(S567&lt;=Q16,O16*S567+P16,IF(S567&lt;=Q17,O17*S567+P17,8000))))</f>
        <v>7132.051478529993</v>
      </c>
      <c r="V567" s="9">
        <f>'Perfos Décollage'!F2</f>
        <v>500</v>
      </c>
      <c r="W567" s="9">
        <f t="shared" si="129"/>
        <v>0</v>
      </c>
      <c r="X567" s="9">
        <f t="shared" si="126"/>
        <v>-4000</v>
      </c>
      <c r="Y567" s="9">
        <f t="shared" si="130"/>
        <v>0</v>
      </c>
      <c r="Z567" s="9">
        <f t="shared" si="127"/>
        <v>-4000</v>
      </c>
    </row>
    <row r="568" spans="1:26" ht="15">
      <c r="A568" s="8">
        <f t="shared" si="131"/>
        <v>0.9931999999999875</v>
      </c>
      <c r="B568" s="9">
        <f>'Masse et Centrage'!$G$44</f>
        <v>932</v>
      </c>
      <c r="D568" s="8">
        <f t="shared" si="132"/>
        <v>0.9931999999999875</v>
      </c>
      <c r="E568" s="9">
        <v>1043</v>
      </c>
      <c r="G568" s="8">
        <f t="shared" si="133"/>
        <v>0.9931999999999875</v>
      </c>
      <c r="H568" s="9">
        <v>-1000</v>
      </c>
      <c r="J568" s="8">
        <f t="shared" si="134"/>
        <v>0.9932</v>
      </c>
      <c r="K568" s="9">
        <f>IF(J568=N2,'Masse et Centrage'!$G$44,-1000)</f>
        <v>-1000</v>
      </c>
      <c r="L568" s="9">
        <f t="shared" si="128"/>
        <v>0</v>
      </c>
      <c r="S568" s="9">
        <f t="shared" si="135"/>
        <v>666</v>
      </c>
      <c r="T568" s="9">
        <f>IF(S568&lt;Q8,-1000,IF(S568&lt;=Q10,O10*S568+P10,IF(S568&lt;=Q11,O11*S568+P11,IF(S568&lt;=Q12,O12*S568+P12,8000))))</f>
        <v>8000</v>
      </c>
      <c r="U568" s="9">
        <f>IF(S568&lt;Q13,-1000,IF(S568&lt;=Q15,O15*S568+P15,IF(S568&lt;=Q16,O16*S568+P16,IF(S568&lt;=Q17,O17*S568+P17,8000))))</f>
        <v>7145.906397179993</v>
      </c>
      <c r="V568" s="9">
        <f>'Perfos Décollage'!F2</f>
        <v>500</v>
      </c>
      <c r="W568" s="9">
        <f t="shared" si="129"/>
        <v>0</v>
      </c>
      <c r="X568" s="9">
        <f t="shared" si="126"/>
        <v>-4000</v>
      </c>
      <c r="Y568" s="9">
        <f t="shared" si="130"/>
        <v>0</v>
      </c>
      <c r="Z568" s="9">
        <f t="shared" si="127"/>
        <v>-4000</v>
      </c>
    </row>
    <row r="569" spans="1:26" ht="15">
      <c r="A569" s="8">
        <f t="shared" si="131"/>
        <v>0.9933999999999875</v>
      </c>
      <c r="B569" s="9">
        <f>'Masse et Centrage'!$G$44</f>
        <v>932</v>
      </c>
      <c r="D569" s="8">
        <f t="shared" si="132"/>
        <v>0.9933999999999875</v>
      </c>
      <c r="E569" s="9">
        <v>1043</v>
      </c>
      <c r="G569" s="8">
        <f t="shared" si="133"/>
        <v>0.9933999999999875</v>
      </c>
      <c r="H569" s="9">
        <v>-1000</v>
      </c>
      <c r="J569" s="8">
        <f t="shared" si="134"/>
        <v>0.9934</v>
      </c>
      <c r="K569" s="9">
        <f>IF(J569=N2,'Masse et Centrage'!$G$44,-1000)</f>
        <v>-1000</v>
      </c>
      <c r="L569" s="9">
        <f t="shared" si="128"/>
        <v>0</v>
      </c>
      <c r="S569" s="9">
        <f t="shared" si="135"/>
        <v>667</v>
      </c>
      <c r="T569" s="9">
        <f>IF(S569&lt;Q8,-1000,IF(S569&lt;=Q10,O10*S569+P10,IF(S569&lt;=Q11,O11*S569+P11,IF(S569&lt;=Q12,O12*S569+P12,8000))))</f>
        <v>8000</v>
      </c>
      <c r="U569" s="9">
        <f>IF(S569&lt;Q13,-1000,IF(S569&lt;=Q15,O15*S569+P15,IF(S569&lt;=Q16,O16*S569+P16,IF(S569&lt;=Q17,O17*S569+P17,8000))))</f>
        <v>7159.761315829994</v>
      </c>
      <c r="V569" s="9">
        <f>'Perfos Décollage'!F2</f>
        <v>500</v>
      </c>
      <c r="W569" s="9">
        <f t="shared" si="129"/>
        <v>0</v>
      </c>
      <c r="X569" s="9">
        <f t="shared" si="126"/>
        <v>-4000</v>
      </c>
      <c r="Y569" s="9">
        <f t="shared" si="130"/>
        <v>0</v>
      </c>
      <c r="Z569" s="9">
        <f t="shared" si="127"/>
        <v>-4000</v>
      </c>
    </row>
    <row r="570" spans="1:26" ht="15">
      <c r="A570" s="8">
        <f t="shared" si="131"/>
        <v>0.9935999999999875</v>
      </c>
      <c r="B570" s="9">
        <f>'Masse et Centrage'!$G$44</f>
        <v>932</v>
      </c>
      <c r="D570" s="8">
        <f t="shared" si="132"/>
        <v>0.9935999999999875</v>
      </c>
      <c r="E570" s="9">
        <v>1043</v>
      </c>
      <c r="G570" s="8">
        <f t="shared" si="133"/>
        <v>0.9935999999999875</v>
      </c>
      <c r="H570" s="9">
        <v>-1000</v>
      </c>
      <c r="J570" s="8">
        <f t="shared" si="134"/>
        <v>0.9936</v>
      </c>
      <c r="K570" s="9">
        <f>IF(J570=N2,'Masse et Centrage'!$G$44,-1000)</f>
        <v>-1000</v>
      </c>
      <c r="L570" s="9">
        <f t="shared" si="128"/>
        <v>0</v>
      </c>
      <c r="S570" s="9">
        <f t="shared" si="135"/>
        <v>668</v>
      </c>
      <c r="T570" s="9">
        <f>IF(S570&lt;Q8,-1000,IF(S570&lt;=Q10,O10*S570+P10,IF(S570&lt;=Q11,O11*S570+P11,IF(S570&lt;=Q12,O12*S570+P12,8000))))</f>
        <v>8000</v>
      </c>
      <c r="U570" s="9">
        <f>IF(S570&lt;Q13,-1000,IF(S570&lt;=Q15,O15*S570+P15,IF(S570&lt;=Q16,O16*S570+P16,IF(S570&lt;=Q17,O17*S570+P17,8000))))</f>
        <v>7173.616234479994</v>
      </c>
      <c r="V570" s="9">
        <f>'Perfos Décollage'!F2</f>
        <v>500</v>
      </c>
      <c r="W570" s="9">
        <f t="shared" si="129"/>
        <v>0</v>
      </c>
      <c r="X570" s="9">
        <f t="shared" si="126"/>
        <v>-4000</v>
      </c>
      <c r="Y570" s="9">
        <f t="shared" si="130"/>
        <v>0</v>
      </c>
      <c r="Z570" s="9">
        <f t="shared" si="127"/>
        <v>-4000</v>
      </c>
    </row>
    <row r="571" spans="1:26" ht="15">
      <c r="A571" s="8">
        <f t="shared" si="131"/>
        <v>0.9937999999999875</v>
      </c>
      <c r="B571" s="9">
        <f>'Masse et Centrage'!$G$44</f>
        <v>932</v>
      </c>
      <c r="D571" s="8">
        <f t="shared" si="132"/>
        <v>0.9937999999999875</v>
      </c>
      <c r="E571" s="9">
        <v>1043</v>
      </c>
      <c r="G571" s="8">
        <f t="shared" si="133"/>
        <v>0.9937999999999875</v>
      </c>
      <c r="H571" s="9">
        <v>-1000</v>
      </c>
      <c r="J571" s="8">
        <f t="shared" si="134"/>
        <v>0.9938</v>
      </c>
      <c r="K571" s="9">
        <f>IF(J571=N2,'Masse et Centrage'!$G$44,-1000)</f>
        <v>-1000</v>
      </c>
      <c r="L571" s="9">
        <f t="shared" si="128"/>
        <v>0</v>
      </c>
      <c r="S571" s="9">
        <f t="shared" si="135"/>
        <v>669</v>
      </c>
      <c r="T571" s="9">
        <f>IF(S571&lt;Q8,-1000,IF(S571&lt;=Q10,O10*S571+P10,IF(S571&lt;=Q11,O11*S571+P11,IF(S571&lt;=Q12,O12*S571+P12,8000))))</f>
        <v>8000</v>
      </c>
      <c r="U571" s="9">
        <f>IF(S571&lt;Q13,-1000,IF(S571&lt;=Q15,O15*S571+P15,IF(S571&lt;=Q16,O16*S571+P16,IF(S571&lt;=Q17,O17*S571+P17,8000))))</f>
        <v>7187.471153129993</v>
      </c>
      <c r="V571" s="9">
        <f>'Perfos Décollage'!F2</f>
        <v>500</v>
      </c>
      <c r="W571" s="9">
        <f t="shared" si="129"/>
        <v>0</v>
      </c>
      <c r="X571" s="9">
        <f t="shared" si="126"/>
        <v>-4000</v>
      </c>
      <c r="Y571" s="9">
        <f t="shared" si="130"/>
        <v>0</v>
      </c>
      <c r="Z571" s="9">
        <f t="shared" si="127"/>
        <v>-4000</v>
      </c>
    </row>
    <row r="572" spans="1:26" ht="15">
      <c r="A572" s="8">
        <f t="shared" si="131"/>
        <v>0.9939999999999874</v>
      </c>
      <c r="B572" s="9">
        <f>'Masse et Centrage'!$G$44</f>
        <v>932</v>
      </c>
      <c r="D572" s="8">
        <f t="shared" si="132"/>
        <v>0.9939999999999874</v>
      </c>
      <c r="E572" s="9">
        <v>1043</v>
      </c>
      <c r="G572" s="8">
        <f t="shared" si="133"/>
        <v>0.9939999999999874</v>
      </c>
      <c r="H572" s="9">
        <v>-1000</v>
      </c>
      <c r="J572" s="8">
        <f t="shared" si="134"/>
        <v>0.994</v>
      </c>
      <c r="K572" s="9">
        <f>IF(J572=N2,'Masse et Centrage'!$G$44,-1000)</f>
        <v>-1000</v>
      </c>
      <c r="L572" s="9">
        <f t="shared" si="128"/>
        <v>0</v>
      </c>
      <c r="S572" s="9">
        <f t="shared" si="135"/>
        <v>670</v>
      </c>
      <c r="T572" s="9">
        <f>IF(S572&lt;Q8,-1000,IF(S572&lt;=Q10,O10*S572+P10,IF(S572&lt;=Q11,O11*S572+P11,IF(S572&lt;=Q12,O12*S572+P12,8000))))</f>
        <v>8000</v>
      </c>
      <c r="U572" s="9">
        <f>IF(S572&lt;Q13,-1000,IF(S572&lt;=Q15,O15*S572+P15,IF(S572&lt;=Q16,O16*S572+P16,IF(S572&lt;=Q17,O17*S572+P17,8000))))</f>
        <v>7201.326071779993</v>
      </c>
      <c r="V572" s="9">
        <f>'Perfos Décollage'!F2</f>
        <v>500</v>
      </c>
      <c r="W572" s="9">
        <f t="shared" si="129"/>
        <v>0</v>
      </c>
      <c r="X572" s="9">
        <f t="shared" si="126"/>
        <v>-4000</v>
      </c>
      <c r="Y572" s="9">
        <f t="shared" si="130"/>
        <v>0</v>
      </c>
      <c r="Z572" s="9">
        <f t="shared" si="127"/>
        <v>-4000</v>
      </c>
    </row>
    <row r="573" spans="1:26" ht="15">
      <c r="A573" s="8">
        <f t="shared" si="131"/>
        <v>0.9941999999999874</v>
      </c>
      <c r="B573" s="9">
        <f>'Masse et Centrage'!$G$44</f>
        <v>932</v>
      </c>
      <c r="D573" s="8">
        <f t="shared" si="132"/>
        <v>0.9941999999999874</v>
      </c>
      <c r="E573" s="9">
        <v>1043</v>
      </c>
      <c r="G573" s="8">
        <f t="shared" si="133"/>
        <v>0.9941999999999874</v>
      </c>
      <c r="H573" s="9">
        <v>-1000</v>
      </c>
      <c r="J573" s="8">
        <f t="shared" si="134"/>
        <v>0.9942</v>
      </c>
      <c r="K573" s="9">
        <f>IF(J573=N2,'Masse et Centrage'!$G$44,-1000)</f>
        <v>-1000</v>
      </c>
      <c r="L573" s="9">
        <f t="shared" si="128"/>
        <v>0</v>
      </c>
      <c r="S573" s="9">
        <f t="shared" si="135"/>
        <v>671</v>
      </c>
      <c r="T573" s="9">
        <f>IF(S573&lt;Q8,-1000,IF(S573&lt;=Q10,O10*S573+P10,IF(S573&lt;=Q11,O11*S573+P11,IF(S573&lt;=Q12,O12*S573+P12,8000))))</f>
        <v>8000</v>
      </c>
      <c r="U573" s="9">
        <f>IF(S573&lt;Q13,-1000,IF(S573&lt;=Q15,O15*S573+P15,IF(S573&lt;=Q16,O16*S573+P16,IF(S573&lt;=Q17,O17*S573+P17,8000))))</f>
        <v>7215.1809904299935</v>
      </c>
      <c r="V573" s="9">
        <f>'Perfos Décollage'!F2</f>
        <v>500</v>
      </c>
      <c r="W573" s="9">
        <f t="shared" si="129"/>
        <v>0</v>
      </c>
      <c r="X573" s="9">
        <f t="shared" si="126"/>
        <v>-4000</v>
      </c>
      <c r="Y573" s="9">
        <f t="shared" si="130"/>
        <v>0</v>
      </c>
      <c r="Z573" s="9">
        <f t="shared" si="127"/>
        <v>-4000</v>
      </c>
    </row>
    <row r="574" spans="1:26" ht="15">
      <c r="A574" s="8">
        <f t="shared" si="131"/>
        <v>0.9943999999999874</v>
      </c>
      <c r="B574" s="9">
        <f>'Masse et Centrage'!$G$44</f>
        <v>932</v>
      </c>
      <c r="D574" s="8">
        <f t="shared" si="132"/>
        <v>0.9943999999999874</v>
      </c>
      <c r="E574" s="9">
        <v>1043</v>
      </c>
      <c r="G574" s="8">
        <f t="shared" si="133"/>
        <v>0.9943999999999874</v>
      </c>
      <c r="H574" s="9">
        <v>-1000</v>
      </c>
      <c r="J574" s="8">
        <f t="shared" si="134"/>
        <v>0.9944</v>
      </c>
      <c r="K574" s="9">
        <f>IF(J574=N2,'Masse et Centrage'!$G$44,-1000)</f>
        <v>-1000</v>
      </c>
      <c r="L574" s="9">
        <f t="shared" si="128"/>
        <v>0</v>
      </c>
      <c r="S574" s="9">
        <f t="shared" si="135"/>
        <v>672</v>
      </c>
      <c r="T574" s="9">
        <f>IF(S574&lt;Q8,-1000,IF(S574&lt;=Q10,O10*S574+P10,IF(S574&lt;=Q11,O11*S574+P11,IF(S574&lt;=Q12,O12*S574+P12,8000))))</f>
        <v>8000</v>
      </c>
      <c r="U574" s="9">
        <f>IF(S574&lt;Q13,-1000,IF(S574&lt;=Q15,O15*S574+P15,IF(S574&lt;=Q16,O16*S574+P16,IF(S574&lt;=Q17,O17*S574+P17,8000))))</f>
        <v>7229.035909079994</v>
      </c>
      <c r="V574" s="9">
        <f>'Perfos Décollage'!F2</f>
        <v>500</v>
      </c>
      <c r="W574" s="9">
        <f t="shared" si="129"/>
        <v>0</v>
      </c>
      <c r="X574" s="9">
        <f t="shared" si="126"/>
        <v>-4000</v>
      </c>
      <c r="Y574" s="9">
        <f t="shared" si="130"/>
        <v>0</v>
      </c>
      <c r="Z574" s="9">
        <f t="shared" si="127"/>
        <v>-4000</v>
      </c>
    </row>
    <row r="575" spans="1:26" ht="15">
      <c r="A575" s="8">
        <f t="shared" si="131"/>
        <v>0.9945999999999874</v>
      </c>
      <c r="B575" s="9">
        <f>'Masse et Centrage'!$G$44</f>
        <v>932</v>
      </c>
      <c r="D575" s="8">
        <f t="shared" si="132"/>
        <v>0.9945999999999874</v>
      </c>
      <c r="E575" s="9">
        <v>1043</v>
      </c>
      <c r="G575" s="8">
        <f t="shared" si="133"/>
        <v>0.9945999999999874</v>
      </c>
      <c r="H575" s="9">
        <v>-1000</v>
      </c>
      <c r="J575" s="8">
        <f t="shared" si="134"/>
        <v>0.9946</v>
      </c>
      <c r="K575" s="9">
        <f>IF(J575=N2,'Masse et Centrage'!$G$44,-1000)</f>
        <v>-1000</v>
      </c>
      <c r="L575" s="9">
        <f t="shared" si="128"/>
        <v>0</v>
      </c>
      <c r="S575" s="9">
        <f t="shared" si="135"/>
        <v>673</v>
      </c>
      <c r="T575" s="9">
        <f>IF(S575&lt;Q8,-1000,IF(S575&lt;=Q10,O10*S575+P10,IF(S575&lt;=Q11,O11*S575+P11,IF(S575&lt;=Q12,O12*S575+P12,8000))))</f>
        <v>8000</v>
      </c>
      <c r="U575" s="9">
        <f>IF(S575&lt;Q13,-1000,IF(S575&lt;=Q15,O15*S575+P15,IF(S575&lt;=Q16,O16*S575+P16,IF(S575&lt;=Q17,O17*S575+P17,8000))))</f>
        <v>7242.890827729994</v>
      </c>
      <c r="V575" s="9">
        <f>'Perfos Décollage'!F2</f>
        <v>500</v>
      </c>
      <c r="W575" s="9">
        <f t="shared" si="129"/>
        <v>0</v>
      </c>
      <c r="X575" s="9">
        <f t="shared" si="126"/>
        <v>-4000</v>
      </c>
      <c r="Y575" s="9">
        <f t="shared" si="130"/>
        <v>0</v>
      </c>
      <c r="Z575" s="9">
        <f t="shared" si="127"/>
        <v>-4000</v>
      </c>
    </row>
    <row r="576" spans="1:26" ht="15">
      <c r="A576" s="8">
        <f t="shared" si="131"/>
        <v>0.9947999999999874</v>
      </c>
      <c r="B576" s="9">
        <f>'Masse et Centrage'!$G$44</f>
        <v>932</v>
      </c>
      <c r="D576" s="8">
        <f t="shared" si="132"/>
        <v>0.9947999999999874</v>
      </c>
      <c r="E576" s="9">
        <v>1043</v>
      </c>
      <c r="G576" s="8">
        <f t="shared" si="133"/>
        <v>0.9947999999999874</v>
      </c>
      <c r="H576" s="9">
        <v>-1000</v>
      </c>
      <c r="J576" s="8">
        <f t="shared" si="134"/>
        <v>0.9948</v>
      </c>
      <c r="K576" s="9">
        <f>IF(J576=N2,'Masse et Centrage'!$G$44,-1000)</f>
        <v>-1000</v>
      </c>
      <c r="L576" s="9">
        <f t="shared" si="128"/>
        <v>0</v>
      </c>
      <c r="S576" s="9">
        <f t="shared" si="135"/>
        <v>674</v>
      </c>
      <c r="T576" s="9">
        <f>IF(S576&lt;Q8,-1000,IF(S576&lt;=Q10,O10*S576+P10,IF(S576&lt;=Q11,O11*S576+P11,IF(S576&lt;=Q12,O12*S576+P12,8000))))</f>
        <v>8000</v>
      </c>
      <c r="U576" s="9">
        <f>IF(S576&lt;Q13,-1000,IF(S576&lt;=Q15,O15*S576+P15,IF(S576&lt;=Q16,O16*S576+P16,IF(S576&lt;=Q17,O17*S576+P17,8000))))</f>
        <v>7256.745746379993</v>
      </c>
      <c r="V576" s="9">
        <f>'Perfos Décollage'!F2</f>
        <v>500</v>
      </c>
      <c r="W576" s="9">
        <f t="shared" si="129"/>
        <v>0</v>
      </c>
      <c r="X576" s="9">
        <f t="shared" si="126"/>
        <v>-4000</v>
      </c>
      <c r="Y576" s="9">
        <f t="shared" si="130"/>
        <v>0</v>
      </c>
      <c r="Z576" s="9">
        <f t="shared" si="127"/>
        <v>-4000</v>
      </c>
    </row>
    <row r="577" spans="1:26" ht="15">
      <c r="A577" s="8">
        <f t="shared" si="131"/>
        <v>0.9949999999999873</v>
      </c>
      <c r="B577" s="9">
        <f>'Masse et Centrage'!$G$44</f>
        <v>932</v>
      </c>
      <c r="D577" s="8">
        <f t="shared" si="132"/>
        <v>0.9949999999999873</v>
      </c>
      <c r="E577" s="9">
        <v>1043</v>
      </c>
      <c r="G577" s="8">
        <f t="shared" si="133"/>
        <v>0.9949999999999873</v>
      </c>
      <c r="H577" s="9">
        <v>-1000</v>
      </c>
      <c r="J577" s="8">
        <f t="shared" si="134"/>
        <v>0.995</v>
      </c>
      <c r="K577" s="9">
        <f>IF(J577=N2,'Masse et Centrage'!$G$44,-1000)</f>
        <v>-1000</v>
      </c>
      <c r="L577" s="9">
        <f t="shared" si="128"/>
        <v>0</v>
      </c>
      <c r="S577" s="9">
        <f t="shared" si="135"/>
        <v>675</v>
      </c>
      <c r="T577" s="9">
        <f>IF(S577&lt;Q8,-1000,IF(S577&lt;=Q10,O10*S577+P10,IF(S577&lt;=Q11,O11*S577+P11,IF(S577&lt;=Q12,O12*S577+P12,8000))))</f>
        <v>8000</v>
      </c>
      <c r="U577" s="9">
        <f>IF(S577&lt;Q13,-1000,IF(S577&lt;=Q15,O15*S577+P15,IF(S577&lt;=Q16,O16*S577+P16,IF(S577&lt;=Q17,O17*S577+P17,8000))))</f>
        <v>7270.600665029993</v>
      </c>
      <c r="V577" s="9">
        <f>'Perfos Décollage'!F2</f>
        <v>500</v>
      </c>
      <c r="W577" s="9">
        <f t="shared" si="129"/>
        <v>0</v>
      </c>
      <c r="X577" s="9">
        <f t="shared" si="126"/>
        <v>-4000</v>
      </c>
      <c r="Y577" s="9">
        <f t="shared" si="130"/>
        <v>0</v>
      </c>
      <c r="Z577" s="9">
        <f t="shared" si="127"/>
        <v>-4000</v>
      </c>
    </row>
    <row r="578" spans="1:26" ht="15">
      <c r="A578" s="8">
        <f t="shared" si="131"/>
        <v>0.9951999999999873</v>
      </c>
      <c r="B578" s="9">
        <f>'Masse et Centrage'!$G$44</f>
        <v>932</v>
      </c>
      <c r="D578" s="8">
        <f t="shared" si="132"/>
        <v>0.9951999999999873</v>
      </c>
      <c r="E578" s="9">
        <v>1043</v>
      </c>
      <c r="G578" s="8">
        <f t="shared" si="133"/>
        <v>0.9951999999999873</v>
      </c>
      <c r="H578" s="9">
        <v>-1000</v>
      </c>
      <c r="J578" s="8">
        <f t="shared" si="134"/>
        <v>0.9952</v>
      </c>
      <c r="K578" s="9">
        <f>IF(J578=N2,'Masse et Centrage'!$G$44,-1000)</f>
        <v>-1000</v>
      </c>
      <c r="L578" s="9">
        <f t="shared" si="128"/>
        <v>0</v>
      </c>
      <c r="S578" s="9">
        <f t="shared" si="135"/>
        <v>676</v>
      </c>
      <c r="T578" s="9">
        <f>IF(S578&lt;Q8,-1000,IF(S578&lt;=Q10,O10*S578+P10,IF(S578&lt;=Q11,O11*S578+P11,IF(S578&lt;=Q12,O12*S578+P12,8000))))</f>
        <v>8000</v>
      </c>
      <c r="U578" s="9">
        <f>IF(S578&lt;Q13,-1000,IF(S578&lt;=Q15,O15*S578+P15,IF(S578&lt;=Q16,O16*S578+P16,IF(S578&lt;=Q17,O17*S578+P17,8000))))</f>
        <v>7284.455583679994</v>
      </c>
      <c r="V578" s="9">
        <f>'Perfos Décollage'!F2</f>
        <v>500</v>
      </c>
      <c r="W578" s="9">
        <f t="shared" si="129"/>
        <v>0</v>
      </c>
      <c r="X578" s="9">
        <f aca="true" t="shared" si="136" ref="X578:X641">IF(W578=0,-4000,T578)</f>
        <v>-4000</v>
      </c>
      <c r="Y578" s="9">
        <f t="shared" si="130"/>
        <v>0</v>
      </c>
      <c r="Z578" s="9">
        <f aca="true" t="shared" si="137" ref="Z578:Z641">IF(Y578=0,-4000,U578)</f>
        <v>-4000</v>
      </c>
    </row>
    <row r="579" spans="1:26" ht="15">
      <c r="A579" s="8">
        <f t="shared" si="131"/>
        <v>0.9953999999999873</v>
      </c>
      <c r="B579" s="9">
        <f>'Masse et Centrage'!$G$44</f>
        <v>932</v>
      </c>
      <c r="D579" s="8">
        <f t="shared" si="132"/>
        <v>0.9953999999999873</v>
      </c>
      <c r="E579" s="9">
        <v>1043</v>
      </c>
      <c r="G579" s="8">
        <f t="shared" si="133"/>
        <v>0.9953999999999873</v>
      </c>
      <c r="H579" s="9">
        <v>-1000</v>
      </c>
      <c r="J579" s="8">
        <f t="shared" si="134"/>
        <v>0.9954</v>
      </c>
      <c r="K579" s="9">
        <f>IF(J579=N2,'Masse et Centrage'!$G$44,-1000)</f>
        <v>-1000</v>
      </c>
      <c r="L579" s="9">
        <f aca="true" t="shared" si="138" ref="L579:L642">IF(K579&gt;E579,1,0)</f>
        <v>0</v>
      </c>
      <c r="S579" s="9">
        <f t="shared" si="135"/>
        <v>677</v>
      </c>
      <c r="T579" s="9">
        <f>IF(S579&lt;Q8,-1000,IF(S579&lt;=Q10,O10*S579+P10,IF(S579&lt;=Q11,O11*S579+P11,IF(S579&lt;=Q12,O12*S579+P12,8000))))</f>
        <v>8000</v>
      </c>
      <c r="U579" s="9">
        <f>IF(S579&lt;Q13,-1000,IF(S579&lt;=Q15,O15*S579+P15,IF(S579&lt;=Q16,O16*S579+P16,IF(S579&lt;=Q17,O17*S579+P17,8000))))</f>
        <v>7298.310502329994</v>
      </c>
      <c r="V579" s="9">
        <f>'Perfos Décollage'!F2</f>
        <v>500</v>
      </c>
      <c r="W579" s="9">
        <f aca="true" t="shared" si="139" ref="W579:W642">IF(AND(V579&lt;=T579,V579&gt;T578),S579,0)</f>
        <v>0</v>
      </c>
      <c r="X579" s="9">
        <f t="shared" si="136"/>
        <v>-4000</v>
      </c>
      <c r="Y579" s="9">
        <f aca="true" t="shared" si="140" ref="Y579:Y642">IF(AND(V579&lt;=U579,V579&gt;U578),S579,0)</f>
        <v>0</v>
      </c>
      <c r="Z579" s="9">
        <f t="shared" si="137"/>
        <v>-4000</v>
      </c>
    </row>
    <row r="580" spans="1:26" ht="15">
      <c r="A580" s="8">
        <f aca="true" t="shared" si="141" ref="A580:A643">A579+0.0002</f>
        <v>0.9955999999999873</v>
      </c>
      <c r="B580" s="9">
        <f>'Masse et Centrage'!$G$44</f>
        <v>932</v>
      </c>
      <c r="D580" s="8">
        <f aca="true" t="shared" si="142" ref="D580:D643">D579+0.0002</f>
        <v>0.9955999999999873</v>
      </c>
      <c r="E580" s="9">
        <v>1043</v>
      </c>
      <c r="G580" s="8">
        <f aca="true" t="shared" si="143" ref="G580:G643">G579+0.0002</f>
        <v>0.9955999999999873</v>
      </c>
      <c r="H580" s="9">
        <v>-1000</v>
      </c>
      <c r="J580" s="8">
        <f aca="true" t="shared" si="144" ref="J580:J643">ROUND(J579+0.0002,4)</f>
        <v>0.9956</v>
      </c>
      <c r="K580" s="9">
        <f>IF(J580=N2,'Masse et Centrage'!$G$44,-1000)</f>
        <v>-1000</v>
      </c>
      <c r="L580" s="9">
        <f t="shared" si="138"/>
        <v>0</v>
      </c>
      <c r="S580" s="9">
        <f aca="true" t="shared" si="145" ref="S580:S643">S579+1</f>
        <v>678</v>
      </c>
      <c r="T580" s="9">
        <f>IF(S580&lt;Q8,-1000,IF(S580&lt;=Q10,O10*S580+P10,IF(S580&lt;=Q11,O11*S580+P11,IF(S580&lt;=Q12,O12*S580+P12,8000))))</f>
        <v>8000</v>
      </c>
      <c r="U580" s="9">
        <f>IF(S580&lt;Q13,-1000,IF(S580&lt;=Q15,O15*S580+P15,IF(S580&lt;=Q16,O16*S580+P16,IF(S580&lt;=Q17,O17*S580+P17,8000))))</f>
        <v>7312.165420979993</v>
      </c>
      <c r="V580" s="9">
        <f>'Perfos Décollage'!F2</f>
        <v>500</v>
      </c>
      <c r="W580" s="9">
        <f t="shared" si="139"/>
        <v>0</v>
      </c>
      <c r="X580" s="9">
        <f t="shared" si="136"/>
        <v>-4000</v>
      </c>
      <c r="Y580" s="9">
        <f t="shared" si="140"/>
        <v>0</v>
      </c>
      <c r="Z580" s="9">
        <f t="shared" si="137"/>
        <v>-4000</v>
      </c>
    </row>
    <row r="581" spans="1:26" ht="15">
      <c r="A581" s="8">
        <f t="shared" si="141"/>
        <v>0.9957999999999873</v>
      </c>
      <c r="B581" s="9">
        <f>'Masse et Centrage'!$G$44</f>
        <v>932</v>
      </c>
      <c r="D581" s="8">
        <f t="shared" si="142"/>
        <v>0.9957999999999873</v>
      </c>
      <c r="E581" s="9">
        <v>1043</v>
      </c>
      <c r="G581" s="8">
        <f t="shared" si="143"/>
        <v>0.9957999999999873</v>
      </c>
      <c r="H581" s="9">
        <v>-1000</v>
      </c>
      <c r="J581" s="8">
        <f t="shared" si="144"/>
        <v>0.9958</v>
      </c>
      <c r="K581" s="9">
        <f>IF(J581=N2,'Masse et Centrage'!$G$44,-1000)</f>
        <v>-1000</v>
      </c>
      <c r="L581" s="9">
        <f t="shared" si="138"/>
        <v>0</v>
      </c>
      <c r="S581" s="9">
        <f t="shared" si="145"/>
        <v>679</v>
      </c>
      <c r="T581" s="9">
        <f>IF(S581&lt;Q8,-1000,IF(S581&lt;=Q10,O10*S581+P10,IF(S581&lt;=Q11,O11*S581+P11,IF(S581&lt;=Q12,O12*S581+P12,8000))))</f>
        <v>8000</v>
      </c>
      <c r="U581" s="9">
        <f>IF(S581&lt;Q13,-1000,IF(S581&lt;=Q15,O15*S581+P15,IF(S581&lt;=Q16,O16*S581+P16,IF(S581&lt;=Q17,O17*S581+P17,8000))))</f>
        <v>7326.020339629993</v>
      </c>
      <c r="V581" s="9">
        <f>'Perfos Décollage'!F2</f>
        <v>500</v>
      </c>
      <c r="W581" s="9">
        <f t="shared" si="139"/>
        <v>0</v>
      </c>
      <c r="X581" s="9">
        <f t="shared" si="136"/>
        <v>-4000</v>
      </c>
      <c r="Y581" s="9">
        <f t="shared" si="140"/>
        <v>0</v>
      </c>
      <c r="Z581" s="9">
        <f t="shared" si="137"/>
        <v>-4000</v>
      </c>
    </row>
    <row r="582" spans="1:26" ht="15">
      <c r="A582" s="8">
        <f t="shared" si="141"/>
        <v>0.9959999999999872</v>
      </c>
      <c r="B582" s="9">
        <f>'Masse et Centrage'!$G$44</f>
        <v>932</v>
      </c>
      <c r="D582" s="8">
        <f t="shared" si="142"/>
        <v>0.9959999999999872</v>
      </c>
      <c r="E582" s="9">
        <v>1043</v>
      </c>
      <c r="G582" s="8">
        <f t="shared" si="143"/>
        <v>0.9959999999999872</v>
      </c>
      <c r="H582" s="9">
        <v>-1000</v>
      </c>
      <c r="J582" s="8">
        <f t="shared" si="144"/>
        <v>0.996</v>
      </c>
      <c r="K582" s="9">
        <f>IF(J582=N2,'Masse et Centrage'!$G$44,-1000)</f>
        <v>-1000</v>
      </c>
      <c r="L582" s="9">
        <f t="shared" si="138"/>
        <v>0</v>
      </c>
      <c r="S582" s="9">
        <f t="shared" si="145"/>
        <v>680</v>
      </c>
      <c r="T582" s="9">
        <f>IF(S582&lt;Q8,-1000,IF(S582&lt;=Q10,O10*S582+P10,IF(S582&lt;=Q11,O11*S582+P11,IF(S582&lt;=Q12,O12*S582+P12,8000))))</f>
        <v>8000</v>
      </c>
      <c r="U582" s="9">
        <f>IF(S582&lt;Q13,-1000,IF(S582&lt;=Q15,O15*S582+P15,IF(S582&lt;=Q16,O16*S582+P16,IF(S582&lt;=Q17,O17*S582+P17,8000))))</f>
        <v>7339.875258279993</v>
      </c>
      <c r="V582" s="9">
        <f>'Perfos Décollage'!F2</f>
        <v>500</v>
      </c>
      <c r="W582" s="9">
        <f t="shared" si="139"/>
        <v>0</v>
      </c>
      <c r="X582" s="9">
        <f t="shared" si="136"/>
        <v>-4000</v>
      </c>
      <c r="Y582" s="9">
        <f t="shared" si="140"/>
        <v>0</v>
      </c>
      <c r="Z582" s="9">
        <f t="shared" si="137"/>
        <v>-4000</v>
      </c>
    </row>
    <row r="583" spans="1:26" ht="15">
      <c r="A583" s="8">
        <f t="shared" si="141"/>
        <v>0.9961999999999872</v>
      </c>
      <c r="B583" s="9">
        <f>'Masse et Centrage'!$G$44</f>
        <v>932</v>
      </c>
      <c r="D583" s="8">
        <f t="shared" si="142"/>
        <v>0.9961999999999872</v>
      </c>
      <c r="E583" s="9">
        <v>1043</v>
      </c>
      <c r="G583" s="8">
        <f t="shared" si="143"/>
        <v>0.9961999999999872</v>
      </c>
      <c r="H583" s="9">
        <v>-1000</v>
      </c>
      <c r="J583" s="8">
        <f t="shared" si="144"/>
        <v>0.9962</v>
      </c>
      <c r="K583" s="9">
        <f>IF(J583=N2,'Masse et Centrage'!$G$44,-1000)</f>
        <v>-1000</v>
      </c>
      <c r="L583" s="9">
        <f t="shared" si="138"/>
        <v>0</v>
      </c>
      <c r="S583" s="9">
        <f t="shared" si="145"/>
        <v>681</v>
      </c>
      <c r="T583" s="9">
        <f>IF(S583&lt;Q8,-1000,IF(S583&lt;=Q10,O10*S583+P10,IF(S583&lt;=Q11,O11*S583+P11,IF(S583&lt;=Q12,O12*S583+P12,8000))))</f>
        <v>8000</v>
      </c>
      <c r="U583" s="9">
        <f>IF(S583&lt;Q13,-1000,IF(S583&lt;=Q15,O15*S583+P15,IF(S583&lt;=Q16,O16*S583+P16,IF(S583&lt;=Q17,O17*S583+P17,8000))))</f>
        <v>7353.730176929994</v>
      </c>
      <c r="V583" s="9">
        <f>'Perfos Décollage'!F2</f>
        <v>500</v>
      </c>
      <c r="W583" s="9">
        <f t="shared" si="139"/>
        <v>0</v>
      </c>
      <c r="X583" s="9">
        <f t="shared" si="136"/>
        <v>-4000</v>
      </c>
      <c r="Y583" s="9">
        <f t="shared" si="140"/>
        <v>0</v>
      </c>
      <c r="Z583" s="9">
        <f t="shared" si="137"/>
        <v>-4000</v>
      </c>
    </row>
    <row r="584" spans="1:26" ht="15">
      <c r="A584" s="8">
        <f t="shared" si="141"/>
        <v>0.9963999999999872</v>
      </c>
      <c r="B584" s="9">
        <f>'Masse et Centrage'!$G$44</f>
        <v>932</v>
      </c>
      <c r="D584" s="8">
        <f t="shared" si="142"/>
        <v>0.9963999999999872</v>
      </c>
      <c r="E584" s="9">
        <v>1043</v>
      </c>
      <c r="G584" s="8">
        <f t="shared" si="143"/>
        <v>0.9963999999999872</v>
      </c>
      <c r="H584" s="9">
        <v>-1000</v>
      </c>
      <c r="J584" s="8">
        <f t="shared" si="144"/>
        <v>0.9964</v>
      </c>
      <c r="K584" s="9">
        <f>IF(J584=N2,'Masse et Centrage'!$G$44,-1000)</f>
        <v>-1000</v>
      </c>
      <c r="L584" s="9">
        <f t="shared" si="138"/>
        <v>0</v>
      </c>
      <c r="N584" s="4"/>
      <c r="S584" s="9">
        <f t="shared" si="145"/>
        <v>682</v>
      </c>
      <c r="T584" s="9">
        <f>IF(S584&lt;Q8,-1000,IF(S584&lt;=Q10,O10*S584+P10,IF(S584&lt;=Q11,O11*S584+P11,IF(S584&lt;=Q12,O12*S584+P12,8000))))</f>
        <v>8000</v>
      </c>
      <c r="U584" s="9">
        <f>IF(S584&lt;Q13,-1000,IF(S584&lt;=Q15,O15*S584+P15,IF(S584&lt;=Q16,O16*S584+P16,IF(S584&lt;=Q17,O17*S584+P17,8000))))</f>
        <v>7367.585095579992</v>
      </c>
      <c r="V584" s="9">
        <f>'Perfos Décollage'!F2</f>
        <v>500</v>
      </c>
      <c r="W584" s="9">
        <f t="shared" si="139"/>
        <v>0</v>
      </c>
      <c r="X584" s="9">
        <f t="shared" si="136"/>
        <v>-4000</v>
      </c>
      <c r="Y584" s="9">
        <f t="shared" si="140"/>
        <v>0</v>
      </c>
      <c r="Z584" s="9">
        <f t="shared" si="137"/>
        <v>-4000</v>
      </c>
    </row>
    <row r="585" spans="1:26" ht="15">
      <c r="A585" s="8">
        <f t="shared" si="141"/>
        <v>0.9965999999999872</v>
      </c>
      <c r="B585" s="9">
        <f>'Masse et Centrage'!$G$44</f>
        <v>932</v>
      </c>
      <c r="D585" s="8">
        <f t="shared" si="142"/>
        <v>0.9965999999999872</v>
      </c>
      <c r="E585" s="9">
        <v>1043</v>
      </c>
      <c r="G585" s="8">
        <f t="shared" si="143"/>
        <v>0.9965999999999872</v>
      </c>
      <c r="H585" s="9">
        <v>-1000</v>
      </c>
      <c r="J585" s="8">
        <f t="shared" si="144"/>
        <v>0.9966</v>
      </c>
      <c r="K585" s="9">
        <f>IF(J585=N2,'Masse et Centrage'!$G$44,-1000)</f>
        <v>-1000</v>
      </c>
      <c r="L585" s="9">
        <f t="shared" si="138"/>
        <v>0</v>
      </c>
      <c r="S585" s="9">
        <f t="shared" si="145"/>
        <v>683</v>
      </c>
      <c r="T585" s="9">
        <f>IF(S585&lt;Q8,-1000,IF(S585&lt;=Q10,O10*S585+P10,IF(S585&lt;=Q11,O11*S585+P11,IF(S585&lt;=Q12,O12*S585+P12,8000))))</f>
        <v>8000</v>
      </c>
      <c r="U585" s="9">
        <f>IF(S585&lt;Q13,-1000,IF(S585&lt;=Q15,O15*S585+P15,IF(S585&lt;=Q16,O16*S585+P16,IF(S585&lt;=Q17,O17*S585+P17,8000))))</f>
        <v>7381.440014229993</v>
      </c>
      <c r="V585" s="9">
        <f>'Perfos Décollage'!F2</f>
        <v>500</v>
      </c>
      <c r="W585" s="9">
        <f t="shared" si="139"/>
        <v>0</v>
      </c>
      <c r="X585" s="9">
        <f t="shared" si="136"/>
        <v>-4000</v>
      </c>
      <c r="Y585" s="9">
        <f t="shared" si="140"/>
        <v>0</v>
      </c>
      <c r="Z585" s="9">
        <f t="shared" si="137"/>
        <v>-4000</v>
      </c>
    </row>
    <row r="586" spans="1:26" ht="15">
      <c r="A586" s="8">
        <f t="shared" si="141"/>
        <v>0.9967999999999871</v>
      </c>
      <c r="B586" s="9">
        <f>'Masse et Centrage'!$G$44</f>
        <v>932</v>
      </c>
      <c r="D586" s="8">
        <f t="shared" si="142"/>
        <v>0.9967999999999871</v>
      </c>
      <c r="E586" s="9">
        <v>1043</v>
      </c>
      <c r="G586" s="8">
        <f t="shared" si="143"/>
        <v>0.9967999999999871</v>
      </c>
      <c r="H586" s="9">
        <v>-1000</v>
      </c>
      <c r="J586" s="8">
        <f t="shared" si="144"/>
        <v>0.9968</v>
      </c>
      <c r="K586" s="9">
        <f>IF(J586=N2,'Masse et Centrage'!$G$44,-1000)</f>
        <v>-1000</v>
      </c>
      <c r="L586" s="9">
        <f t="shared" si="138"/>
        <v>0</v>
      </c>
      <c r="S586" s="9">
        <f t="shared" si="145"/>
        <v>684</v>
      </c>
      <c r="T586" s="9">
        <f>IF(S586&lt;Q8,-1000,IF(S586&lt;=Q10,O10*S586+P10,IF(S586&lt;=Q11,O11*S586+P11,IF(S586&lt;=Q12,O12*S586+P12,8000))))</f>
        <v>8000</v>
      </c>
      <c r="U586" s="9">
        <f>IF(S586&lt;Q13,-1000,IF(S586&lt;=Q15,O15*S586+P15,IF(S586&lt;=Q16,O16*S586+P16,IF(S586&lt;=Q17,O17*S586+P17,8000))))</f>
        <v>7395.294932879993</v>
      </c>
      <c r="V586" s="9">
        <f>'Perfos Décollage'!F2</f>
        <v>500</v>
      </c>
      <c r="W586" s="9">
        <f t="shared" si="139"/>
        <v>0</v>
      </c>
      <c r="X586" s="9">
        <f t="shared" si="136"/>
        <v>-4000</v>
      </c>
      <c r="Y586" s="9">
        <f t="shared" si="140"/>
        <v>0</v>
      </c>
      <c r="Z586" s="9">
        <f t="shared" si="137"/>
        <v>-4000</v>
      </c>
    </row>
    <row r="587" spans="1:26" ht="15">
      <c r="A587" s="8">
        <f t="shared" si="141"/>
        <v>0.9969999999999871</v>
      </c>
      <c r="B587" s="9">
        <f>'Masse et Centrage'!$G$44</f>
        <v>932</v>
      </c>
      <c r="D587" s="8">
        <f t="shared" si="142"/>
        <v>0.9969999999999871</v>
      </c>
      <c r="E587" s="9">
        <v>1043</v>
      </c>
      <c r="G587" s="8">
        <f t="shared" si="143"/>
        <v>0.9969999999999871</v>
      </c>
      <c r="H587" s="9">
        <v>-1000</v>
      </c>
      <c r="J587" s="8">
        <f t="shared" si="144"/>
        <v>0.997</v>
      </c>
      <c r="K587" s="9">
        <f>IF(J587=N2,'Masse et Centrage'!$G$44,-1000)</f>
        <v>-1000</v>
      </c>
      <c r="L587" s="9">
        <f t="shared" si="138"/>
        <v>0</v>
      </c>
      <c r="S587" s="9">
        <f t="shared" si="145"/>
        <v>685</v>
      </c>
      <c r="T587" s="9">
        <f>IF(S587&lt;Q8,-1000,IF(S587&lt;=Q10,O10*S587+P10,IF(S587&lt;=Q11,O11*S587+P11,IF(S587&lt;=Q12,O12*S587+P12,8000))))</f>
        <v>8000</v>
      </c>
      <c r="U587" s="9">
        <f>IF(S587&lt;Q13,-1000,IF(S587&lt;=Q15,O15*S587+P15,IF(S587&lt;=Q16,O16*S587+P16,IF(S587&lt;=Q17,O17*S587+P17,8000))))</f>
        <v>7409.149851529994</v>
      </c>
      <c r="V587" s="9">
        <f>'Perfos Décollage'!F2</f>
        <v>500</v>
      </c>
      <c r="W587" s="9">
        <f t="shared" si="139"/>
        <v>0</v>
      </c>
      <c r="X587" s="9">
        <f t="shared" si="136"/>
        <v>-4000</v>
      </c>
      <c r="Y587" s="9">
        <f t="shared" si="140"/>
        <v>0</v>
      </c>
      <c r="Z587" s="9">
        <f t="shared" si="137"/>
        <v>-4000</v>
      </c>
    </row>
    <row r="588" spans="1:26" ht="15">
      <c r="A588" s="8">
        <f t="shared" si="141"/>
        <v>0.9971999999999871</v>
      </c>
      <c r="B588" s="9">
        <f>'Masse et Centrage'!$G$44</f>
        <v>932</v>
      </c>
      <c r="D588" s="8">
        <f t="shared" si="142"/>
        <v>0.9971999999999871</v>
      </c>
      <c r="E588" s="9">
        <v>1043</v>
      </c>
      <c r="G588" s="8">
        <f t="shared" si="143"/>
        <v>0.9971999999999871</v>
      </c>
      <c r="H588" s="9">
        <v>-1000</v>
      </c>
      <c r="J588" s="8">
        <f t="shared" si="144"/>
        <v>0.9972</v>
      </c>
      <c r="K588" s="9">
        <f>IF(J588=N2,'Masse et Centrage'!$G$44,-1000)</f>
        <v>-1000</v>
      </c>
      <c r="L588" s="9">
        <f t="shared" si="138"/>
        <v>0</v>
      </c>
      <c r="S588" s="9">
        <f t="shared" si="145"/>
        <v>686</v>
      </c>
      <c r="T588" s="9">
        <f>IF(S588&lt;Q8,-1000,IF(S588&lt;=Q10,O10*S588+P10,IF(S588&lt;=Q11,O11*S588+P11,IF(S588&lt;=Q12,O12*S588+P12,8000))))</f>
        <v>8000</v>
      </c>
      <c r="U588" s="9">
        <f>IF(S588&lt;Q13,-1000,IF(S588&lt;=Q15,O15*S588+P15,IF(S588&lt;=Q16,O16*S588+P16,IF(S588&lt;=Q17,O17*S588+P17,8000))))</f>
        <v>7423.004770179994</v>
      </c>
      <c r="V588" s="9">
        <f>'Perfos Décollage'!F2</f>
        <v>500</v>
      </c>
      <c r="W588" s="9">
        <f t="shared" si="139"/>
        <v>0</v>
      </c>
      <c r="X588" s="9">
        <f t="shared" si="136"/>
        <v>-4000</v>
      </c>
      <c r="Y588" s="9">
        <f t="shared" si="140"/>
        <v>0</v>
      </c>
      <c r="Z588" s="9">
        <f t="shared" si="137"/>
        <v>-4000</v>
      </c>
    </row>
    <row r="589" spans="1:26" ht="15">
      <c r="A589" s="8">
        <f t="shared" si="141"/>
        <v>0.9973999999999871</v>
      </c>
      <c r="B589" s="9">
        <f>'Masse et Centrage'!$G$44</f>
        <v>932</v>
      </c>
      <c r="D589" s="8">
        <f t="shared" si="142"/>
        <v>0.9973999999999871</v>
      </c>
      <c r="E589" s="9">
        <v>1043</v>
      </c>
      <c r="G589" s="8">
        <f t="shared" si="143"/>
        <v>0.9973999999999871</v>
      </c>
      <c r="H589" s="9">
        <v>-1000</v>
      </c>
      <c r="J589" s="8">
        <f t="shared" si="144"/>
        <v>0.9974</v>
      </c>
      <c r="K589" s="9">
        <f>IF(J589=N2,'Masse et Centrage'!$G$44,-1000)</f>
        <v>-1000</v>
      </c>
      <c r="L589" s="9">
        <f t="shared" si="138"/>
        <v>0</v>
      </c>
      <c r="S589" s="9">
        <f t="shared" si="145"/>
        <v>687</v>
      </c>
      <c r="T589" s="9">
        <f>IF(S589&lt;Q8,-1000,IF(S589&lt;=Q10,O10*S589+P10,IF(S589&lt;=Q11,O11*S589+P11,IF(S589&lt;=Q12,O12*S589+P12,8000))))</f>
        <v>8000</v>
      </c>
      <c r="U589" s="9">
        <f>IF(S589&lt;Q13,-1000,IF(S589&lt;=Q15,O15*S589+P15,IF(S589&lt;=Q16,O16*S589+P16,IF(S589&lt;=Q17,O17*S589+P17,8000))))</f>
        <v>7436.859688829993</v>
      </c>
      <c r="V589" s="9">
        <f>'Perfos Décollage'!F2</f>
        <v>500</v>
      </c>
      <c r="W589" s="9">
        <f t="shared" si="139"/>
        <v>0</v>
      </c>
      <c r="X589" s="9">
        <f t="shared" si="136"/>
        <v>-4000</v>
      </c>
      <c r="Y589" s="9">
        <f t="shared" si="140"/>
        <v>0</v>
      </c>
      <c r="Z589" s="9">
        <f t="shared" si="137"/>
        <v>-4000</v>
      </c>
    </row>
    <row r="590" spans="1:26" ht="15">
      <c r="A590" s="8">
        <f t="shared" si="141"/>
        <v>0.997599999999987</v>
      </c>
      <c r="B590" s="9">
        <f>'Masse et Centrage'!$G$44</f>
        <v>932</v>
      </c>
      <c r="D590" s="8">
        <f t="shared" si="142"/>
        <v>0.997599999999987</v>
      </c>
      <c r="E590" s="9">
        <v>1043</v>
      </c>
      <c r="G590" s="8">
        <f t="shared" si="143"/>
        <v>0.997599999999987</v>
      </c>
      <c r="H590" s="9">
        <v>-1000</v>
      </c>
      <c r="J590" s="8">
        <f t="shared" si="144"/>
        <v>0.9976</v>
      </c>
      <c r="K590" s="9">
        <f>IF(J590=N2,'Masse et Centrage'!$G$44,-1000)</f>
        <v>-1000</v>
      </c>
      <c r="L590" s="9">
        <f t="shared" si="138"/>
        <v>0</v>
      </c>
      <c r="S590" s="9">
        <f t="shared" si="145"/>
        <v>688</v>
      </c>
      <c r="T590" s="9">
        <f>IF(S590&lt;Q8,-1000,IF(S590&lt;=Q10,O10*S590+P10,IF(S590&lt;=Q11,O11*S590+P11,IF(S590&lt;=Q12,O12*S590+P12,8000))))</f>
        <v>8000</v>
      </c>
      <c r="U590" s="9">
        <f>IF(S590&lt;Q13,-1000,IF(S590&lt;=Q15,O15*S590+P15,IF(S590&lt;=Q16,O16*S590+P16,IF(S590&lt;=Q17,O17*S590+P17,8000))))</f>
        <v>7450.714607479993</v>
      </c>
      <c r="V590" s="9">
        <f>'Perfos Décollage'!F2</f>
        <v>500</v>
      </c>
      <c r="W590" s="9">
        <f t="shared" si="139"/>
        <v>0</v>
      </c>
      <c r="X590" s="9">
        <f t="shared" si="136"/>
        <v>-4000</v>
      </c>
      <c r="Y590" s="9">
        <f t="shared" si="140"/>
        <v>0</v>
      </c>
      <c r="Z590" s="9">
        <f t="shared" si="137"/>
        <v>-4000</v>
      </c>
    </row>
    <row r="591" spans="1:26" ht="15">
      <c r="A591" s="8">
        <f t="shared" si="141"/>
        <v>0.997799999999987</v>
      </c>
      <c r="B591" s="9">
        <f>'Masse et Centrage'!$G$44</f>
        <v>932</v>
      </c>
      <c r="D591" s="8">
        <f t="shared" si="142"/>
        <v>0.997799999999987</v>
      </c>
      <c r="E591" s="9">
        <v>1043</v>
      </c>
      <c r="G591" s="8">
        <f t="shared" si="143"/>
        <v>0.997799999999987</v>
      </c>
      <c r="H591" s="9">
        <v>-1000</v>
      </c>
      <c r="J591" s="8">
        <f t="shared" si="144"/>
        <v>0.9978</v>
      </c>
      <c r="K591" s="9">
        <f>IF(J591=N2,'Masse et Centrage'!$G$44,-1000)</f>
        <v>-1000</v>
      </c>
      <c r="L591" s="9">
        <f t="shared" si="138"/>
        <v>0</v>
      </c>
      <c r="S591" s="9">
        <f t="shared" si="145"/>
        <v>689</v>
      </c>
      <c r="T591" s="9">
        <f>IF(S591&lt;Q8,-1000,IF(S591&lt;=Q10,O10*S591+P10,IF(S591&lt;=Q11,O11*S591+P11,IF(S591&lt;=Q12,O12*S591+P12,8000))))</f>
        <v>8000</v>
      </c>
      <c r="U591" s="9">
        <f>IF(S591&lt;Q13,-1000,IF(S591&lt;=Q15,O15*S591+P15,IF(S591&lt;=Q16,O16*S591+P16,IF(S591&lt;=Q17,O17*S591+P17,8000))))</f>
        <v>7464.569526129993</v>
      </c>
      <c r="V591" s="9">
        <f>'Perfos Décollage'!F2</f>
        <v>500</v>
      </c>
      <c r="W591" s="9">
        <f t="shared" si="139"/>
        <v>0</v>
      </c>
      <c r="X591" s="9">
        <f t="shared" si="136"/>
        <v>-4000</v>
      </c>
      <c r="Y591" s="9">
        <f t="shared" si="140"/>
        <v>0</v>
      </c>
      <c r="Z591" s="9">
        <f t="shared" si="137"/>
        <v>-4000</v>
      </c>
    </row>
    <row r="592" spans="1:26" ht="15">
      <c r="A592" s="8">
        <f t="shared" si="141"/>
        <v>0.997999999999987</v>
      </c>
      <c r="B592" s="9">
        <f>'Masse et Centrage'!$G$44</f>
        <v>932</v>
      </c>
      <c r="D592" s="8">
        <f t="shared" si="142"/>
        <v>0.997999999999987</v>
      </c>
      <c r="E592" s="9">
        <v>1043</v>
      </c>
      <c r="G592" s="8">
        <f t="shared" si="143"/>
        <v>0.997999999999987</v>
      </c>
      <c r="H592" s="9">
        <v>-1000</v>
      </c>
      <c r="J592" s="8">
        <f t="shared" si="144"/>
        <v>0.998</v>
      </c>
      <c r="K592" s="9">
        <f>IF(J592=N2,'Masse et Centrage'!$G$44,-1000)</f>
        <v>-1000</v>
      </c>
      <c r="L592" s="9">
        <f t="shared" si="138"/>
        <v>0</v>
      </c>
      <c r="S592" s="9">
        <f t="shared" si="145"/>
        <v>690</v>
      </c>
      <c r="T592" s="9">
        <f>IF(S592&lt;Q8,-1000,IF(S592&lt;=Q10,O10*S592+P10,IF(S592&lt;=Q11,O11*S592+P11,IF(S592&lt;=Q12,O12*S592+P12,8000))))</f>
        <v>8000</v>
      </c>
      <c r="U592" s="9">
        <f>IF(S592&lt;Q13,-1000,IF(S592&lt;=Q15,O15*S592+P15,IF(S592&lt;=Q16,O16*S592+P16,IF(S592&lt;=Q17,O17*S592+P17,8000))))</f>
        <v>7478.424444779994</v>
      </c>
      <c r="V592" s="9">
        <f>'Perfos Décollage'!F2</f>
        <v>500</v>
      </c>
      <c r="W592" s="9">
        <f t="shared" si="139"/>
        <v>0</v>
      </c>
      <c r="X592" s="9">
        <f t="shared" si="136"/>
        <v>-4000</v>
      </c>
      <c r="Y592" s="9">
        <f t="shared" si="140"/>
        <v>0</v>
      </c>
      <c r="Z592" s="9">
        <f t="shared" si="137"/>
        <v>-4000</v>
      </c>
    </row>
    <row r="593" spans="1:26" ht="15">
      <c r="A593" s="8">
        <f t="shared" si="141"/>
        <v>0.998199999999987</v>
      </c>
      <c r="B593" s="9">
        <f>'Masse et Centrage'!$G$44</f>
        <v>932</v>
      </c>
      <c r="D593" s="8">
        <f t="shared" si="142"/>
        <v>0.998199999999987</v>
      </c>
      <c r="E593" s="9">
        <v>1043</v>
      </c>
      <c r="G593" s="8">
        <f t="shared" si="143"/>
        <v>0.998199999999987</v>
      </c>
      <c r="H593" s="9">
        <v>-1000</v>
      </c>
      <c r="J593" s="8">
        <f t="shared" si="144"/>
        <v>0.9982</v>
      </c>
      <c r="K593" s="9">
        <f>IF(J593=N2,'Masse et Centrage'!$G$44,-1000)</f>
        <v>-1000</v>
      </c>
      <c r="L593" s="9">
        <f t="shared" si="138"/>
        <v>0</v>
      </c>
      <c r="S593" s="9">
        <f t="shared" si="145"/>
        <v>691</v>
      </c>
      <c r="T593" s="9">
        <f>IF(S593&lt;Q8,-1000,IF(S593&lt;=Q10,O10*S593+P10,IF(S593&lt;=Q11,O11*S593+P11,IF(S593&lt;=Q12,O12*S593+P12,8000))))</f>
        <v>8000</v>
      </c>
      <c r="U593" s="9">
        <f>IF(S593&lt;Q13,-1000,IF(S593&lt;=Q15,O15*S593+P15,IF(S593&lt;=Q16,O16*S593+P16,IF(S593&lt;=Q17,O17*S593+P17,8000))))</f>
        <v>7492.279363429992</v>
      </c>
      <c r="V593" s="9">
        <f>'Perfos Décollage'!F2</f>
        <v>500</v>
      </c>
      <c r="W593" s="9">
        <f t="shared" si="139"/>
        <v>0</v>
      </c>
      <c r="X593" s="9">
        <f t="shared" si="136"/>
        <v>-4000</v>
      </c>
      <c r="Y593" s="9">
        <f t="shared" si="140"/>
        <v>0</v>
      </c>
      <c r="Z593" s="9">
        <f t="shared" si="137"/>
        <v>-4000</v>
      </c>
    </row>
    <row r="594" spans="1:26" ht="15">
      <c r="A594" s="8">
        <f t="shared" si="141"/>
        <v>0.998399999999987</v>
      </c>
      <c r="B594" s="9">
        <f>'Masse et Centrage'!$G$44</f>
        <v>932</v>
      </c>
      <c r="D594" s="8">
        <f t="shared" si="142"/>
        <v>0.998399999999987</v>
      </c>
      <c r="E594" s="9">
        <v>1043</v>
      </c>
      <c r="G594" s="8">
        <f t="shared" si="143"/>
        <v>0.998399999999987</v>
      </c>
      <c r="H594" s="9">
        <v>-1000</v>
      </c>
      <c r="J594" s="8">
        <f t="shared" si="144"/>
        <v>0.9984</v>
      </c>
      <c r="K594" s="9">
        <f>IF(J594=N2,'Masse et Centrage'!$G$44,-1000)</f>
        <v>-1000</v>
      </c>
      <c r="L594" s="9">
        <f t="shared" si="138"/>
        <v>0</v>
      </c>
      <c r="S594" s="9">
        <f t="shared" si="145"/>
        <v>692</v>
      </c>
      <c r="T594" s="9">
        <f>IF(S594&lt;Q8,-1000,IF(S594&lt;=Q10,O10*S594+P10,IF(S594&lt;=Q11,O11*S594+P11,IF(S594&lt;=Q12,O12*S594+P12,8000))))</f>
        <v>8000</v>
      </c>
      <c r="U594" s="9">
        <f>IF(S594&lt;Q13,-1000,IF(S594&lt;=Q15,O15*S594+P15,IF(S594&lt;=Q16,O16*S594+P16,IF(S594&lt;=Q17,O17*S594+P17,8000))))</f>
        <v>7506.134282079993</v>
      </c>
      <c r="V594" s="9">
        <f>'Perfos Décollage'!F2</f>
        <v>500</v>
      </c>
      <c r="W594" s="9">
        <f t="shared" si="139"/>
        <v>0</v>
      </c>
      <c r="X594" s="9">
        <f t="shared" si="136"/>
        <v>-4000</v>
      </c>
      <c r="Y594" s="9">
        <f t="shared" si="140"/>
        <v>0</v>
      </c>
      <c r="Z594" s="9">
        <f t="shared" si="137"/>
        <v>-4000</v>
      </c>
    </row>
    <row r="595" spans="1:26" ht="15">
      <c r="A595" s="8">
        <f t="shared" si="141"/>
        <v>0.9985999999999869</v>
      </c>
      <c r="B595" s="9">
        <f>'Masse et Centrage'!$G$44</f>
        <v>932</v>
      </c>
      <c r="D595" s="8">
        <f t="shared" si="142"/>
        <v>0.9985999999999869</v>
      </c>
      <c r="E595" s="9">
        <v>1043</v>
      </c>
      <c r="G595" s="8">
        <f t="shared" si="143"/>
        <v>0.9985999999999869</v>
      </c>
      <c r="H595" s="9">
        <v>-1000</v>
      </c>
      <c r="J595" s="8">
        <f t="shared" si="144"/>
        <v>0.9986</v>
      </c>
      <c r="K595" s="9">
        <f>IF(J595=N2,'Masse et Centrage'!$G$44,-1000)</f>
        <v>-1000</v>
      </c>
      <c r="L595" s="9">
        <f t="shared" si="138"/>
        <v>0</v>
      </c>
      <c r="S595" s="9">
        <f t="shared" si="145"/>
        <v>693</v>
      </c>
      <c r="T595" s="9">
        <f>IF(S595&lt;Q8,-1000,IF(S595&lt;=Q10,O10*S595+P10,IF(S595&lt;=Q11,O11*S595+P11,IF(S595&lt;=Q12,O12*S595+P12,8000))))</f>
        <v>8000</v>
      </c>
      <c r="U595" s="9">
        <f>IF(S595&lt;Q13,-1000,IF(S595&lt;=Q15,O15*S595+P15,IF(S595&lt;=Q16,O16*S595+P16,IF(S595&lt;=Q17,O17*S595+P17,8000))))</f>
        <v>8000</v>
      </c>
      <c r="V595" s="9">
        <f>'Perfos Décollage'!F2</f>
        <v>500</v>
      </c>
      <c r="W595" s="9">
        <f t="shared" si="139"/>
        <v>0</v>
      </c>
      <c r="X595" s="9">
        <f t="shared" si="136"/>
        <v>-4000</v>
      </c>
      <c r="Y595" s="9">
        <f t="shared" si="140"/>
        <v>0</v>
      </c>
      <c r="Z595" s="9">
        <f t="shared" si="137"/>
        <v>-4000</v>
      </c>
    </row>
    <row r="596" spans="1:26" ht="15">
      <c r="A596" s="8">
        <f t="shared" si="141"/>
        <v>0.9987999999999869</v>
      </c>
      <c r="B596" s="9">
        <f>'Masse et Centrage'!$G$44</f>
        <v>932</v>
      </c>
      <c r="D596" s="8">
        <f t="shared" si="142"/>
        <v>0.9987999999999869</v>
      </c>
      <c r="E596" s="9">
        <v>1043</v>
      </c>
      <c r="G596" s="8">
        <f t="shared" si="143"/>
        <v>0.9987999999999869</v>
      </c>
      <c r="H596" s="9">
        <v>-1000</v>
      </c>
      <c r="J596" s="8">
        <f t="shared" si="144"/>
        <v>0.9988</v>
      </c>
      <c r="K596" s="9">
        <f>IF(J596=N2,'Masse et Centrage'!$G$44,-1000)</f>
        <v>-1000</v>
      </c>
      <c r="L596" s="9">
        <f t="shared" si="138"/>
        <v>0</v>
      </c>
      <c r="S596" s="9">
        <f t="shared" si="145"/>
        <v>694</v>
      </c>
      <c r="T596" s="9">
        <f>IF(S596&lt;Q8,-1000,IF(S596&lt;=Q10,O10*S596+P10,IF(S596&lt;=Q11,O11*S596+P11,IF(S596&lt;=Q12,O12*S596+P12,8000))))</f>
        <v>8000</v>
      </c>
      <c r="U596" s="9">
        <f>IF(S596&lt;Q13,-1000,IF(S596&lt;=Q15,O15*S596+P15,IF(S596&lt;=Q16,O16*S596+P16,IF(S596&lt;=Q17,O17*S596+P17,8000))))</f>
        <v>8000</v>
      </c>
      <c r="V596" s="9">
        <f>'Perfos Décollage'!F2</f>
        <v>500</v>
      </c>
      <c r="W596" s="9">
        <f t="shared" si="139"/>
        <v>0</v>
      </c>
      <c r="X596" s="9">
        <f t="shared" si="136"/>
        <v>-4000</v>
      </c>
      <c r="Y596" s="9">
        <f t="shared" si="140"/>
        <v>0</v>
      </c>
      <c r="Z596" s="9">
        <f t="shared" si="137"/>
        <v>-4000</v>
      </c>
    </row>
    <row r="597" spans="1:26" ht="15">
      <c r="A597" s="8">
        <f t="shared" si="141"/>
        <v>0.9989999999999869</v>
      </c>
      <c r="B597" s="9">
        <f>'Masse et Centrage'!$G$44</f>
        <v>932</v>
      </c>
      <c r="D597" s="8">
        <f t="shared" si="142"/>
        <v>0.9989999999999869</v>
      </c>
      <c r="E597" s="9">
        <v>1043</v>
      </c>
      <c r="G597" s="8">
        <f t="shared" si="143"/>
        <v>0.9989999999999869</v>
      </c>
      <c r="H597" s="9">
        <v>-1000</v>
      </c>
      <c r="J597" s="8">
        <f t="shared" si="144"/>
        <v>0.999</v>
      </c>
      <c r="K597" s="9">
        <f>IF(J597=N2,'Masse et Centrage'!$G$44,-1000)</f>
        <v>-1000</v>
      </c>
      <c r="L597" s="9">
        <f t="shared" si="138"/>
        <v>0</v>
      </c>
      <c r="S597" s="9">
        <f t="shared" si="145"/>
        <v>695</v>
      </c>
      <c r="T597" s="9">
        <f>IF(S597&lt;Q8,-1000,IF(S597&lt;=Q10,O10*S597+P10,IF(S597&lt;=Q11,O11*S597+P11,IF(S597&lt;=Q12,O12*S597+P12,8000))))</f>
        <v>8000</v>
      </c>
      <c r="U597" s="9">
        <f>IF(S597&lt;Q13,-1000,IF(S597&lt;=Q15,O15*S597+P15,IF(S597&lt;=Q16,O16*S597+P16,IF(S597&lt;=Q17,O17*S597+P17,8000))))</f>
        <v>8000</v>
      </c>
      <c r="V597" s="9">
        <f>'Perfos Décollage'!F2</f>
        <v>500</v>
      </c>
      <c r="W597" s="9">
        <f t="shared" si="139"/>
        <v>0</v>
      </c>
      <c r="X597" s="9">
        <f t="shared" si="136"/>
        <v>-4000</v>
      </c>
      <c r="Y597" s="9">
        <f t="shared" si="140"/>
        <v>0</v>
      </c>
      <c r="Z597" s="9">
        <f t="shared" si="137"/>
        <v>-4000</v>
      </c>
    </row>
    <row r="598" spans="1:26" ht="15">
      <c r="A598" s="8">
        <f t="shared" si="141"/>
        <v>0.9991999999999869</v>
      </c>
      <c r="B598" s="9">
        <f>'Masse et Centrage'!$G$44</f>
        <v>932</v>
      </c>
      <c r="D598" s="8">
        <f t="shared" si="142"/>
        <v>0.9991999999999869</v>
      </c>
      <c r="E598" s="9">
        <v>1043</v>
      </c>
      <c r="G598" s="8">
        <f t="shared" si="143"/>
        <v>0.9991999999999869</v>
      </c>
      <c r="H598" s="9">
        <v>-1000</v>
      </c>
      <c r="J598" s="8">
        <f t="shared" si="144"/>
        <v>0.9992</v>
      </c>
      <c r="K598" s="9">
        <f>IF(J598=N2,'Masse et Centrage'!$G$44,-1000)</f>
        <v>-1000</v>
      </c>
      <c r="L598" s="9">
        <f t="shared" si="138"/>
        <v>0</v>
      </c>
      <c r="S598" s="9">
        <f t="shared" si="145"/>
        <v>696</v>
      </c>
      <c r="T598" s="9">
        <f>IF(S598&lt;Q8,-1000,IF(S598&lt;=Q10,O10*S598+P10,IF(S598&lt;=Q11,O11*S598+P11,IF(S598&lt;=Q12,O12*S598+P12,8000))))</f>
        <v>8000</v>
      </c>
      <c r="U598" s="9">
        <f>IF(S598&lt;Q13,-1000,IF(S598&lt;=Q15,O15*S598+P15,IF(S598&lt;=Q16,O16*S598+P16,IF(S598&lt;=Q17,O17*S598+P17,8000))))</f>
        <v>8000</v>
      </c>
      <c r="V598" s="9">
        <f>'Perfos Décollage'!F2</f>
        <v>500</v>
      </c>
      <c r="W598" s="9">
        <f t="shared" si="139"/>
        <v>0</v>
      </c>
      <c r="X598" s="9">
        <f t="shared" si="136"/>
        <v>-4000</v>
      </c>
      <c r="Y598" s="9">
        <f t="shared" si="140"/>
        <v>0</v>
      </c>
      <c r="Z598" s="9">
        <f t="shared" si="137"/>
        <v>-4000</v>
      </c>
    </row>
    <row r="599" spans="1:26" ht="15">
      <c r="A599" s="8">
        <f t="shared" si="141"/>
        <v>0.9993999999999869</v>
      </c>
      <c r="B599" s="9">
        <f>'Masse et Centrage'!$G$44</f>
        <v>932</v>
      </c>
      <c r="D599" s="8">
        <f t="shared" si="142"/>
        <v>0.9993999999999869</v>
      </c>
      <c r="E599" s="9">
        <v>1043</v>
      </c>
      <c r="G599" s="8">
        <f t="shared" si="143"/>
        <v>0.9993999999999869</v>
      </c>
      <c r="H599" s="9">
        <v>-1000</v>
      </c>
      <c r="J599" s="8">
        <f t="shared" si="144"/>
        <v>0.9994</v>
      </c>
      <c r="K599" s="9">
        <f>IF(J599=N2,'Masse et Centrage'!$G$44,-1000)</f>
        <v>-1000</v>
      </c>
      <c r="L599" s="9">
        <f t="shared" si="138"/>
        <v>0</v>
      </c>
      <c r="S599" s="9">
        <f t="shared" si="145"/>
        <v>697</v>
      </c>
      <c r="T599" s="9">
        <f>IF(S599&lt;Q8,-1000,IF(S599&lt;=Q10,O10*S599+P10,IF(S599&lt;=Q11,O11*S599+P11,IF(S599&lt;=Q12,O12*S599+P12,8000))))</f>
        <v>8000</v>
      </c>
      <c r="U599" s="9">
        <f>IF(S599&lt;Q13,-1000,IF(S599&lt;=Q15,O15*S599+P15,IF(S599&lt;=Q16,O16*S599+P16,IF(S599&lt;=Q17,O17*S599+P17,8000))))</f>
        <v>8000</v>
      </c>
      <c r="V599" s="9">
        <f>'Perfos Décollage'!F2</f>
        <v>500</v>
      </c>
      <c r="W599" s="9">
        <f t="shared" si="139"/>
        <v>0</v>
      </c>
      <c r="X599" s="9">
        <f t="shared" si="136"/>
        <v>-4000</v>
      </c>
      <c r="Y599" s="9">
        <f t="shared" si="140"/>
        <v>0</v>
      </c>
      <c r="Z599" s="9">
        <f t="shared" si="137"/>
        <v>-4000</v>
      </c>
    </row>
    <row r="600" spans="1:26" ht="15">
      <c r="A600" s="8">
        <f t="shared" si="141"/>
        <v>0.9995999999999868</v>
      </c>
      <c r="B600" s="9">
        <f>'Masse et Centrage'!$G$44</f>
        <v>932</v>
      </c>
      <c r="D600" s="8">
        <f t="shared" si="142"/>
        <v>0.9995999999999868</v>
      </c>
      <c r="E600" s="9">
        <v>1043</v>
      </c>
      <c r="G600" s="8">
        <f t="shared" si="143"/>
        <v>0.9995999999999868</v>
      </c>
      <c r="H600" s="9">
        <v>-1000</v>
      </c>
      <c r="J600" s="8">
        <f t="shared" si="144"/>
        <v>0.9996</v>
      </c>
      <c r="K600" s="9">
        <f>IF(J600=N2,'Masse et Centrage'!$G$44,-1000)</f>
        <v>-1000</v>
      </c>
      <c r="L600" s="9">
        <f t="shared" si="138"/>
        <v>0</v>
      </c>
      <c r="S600" s="9">
        <f t="shared" si="145"/>
        <v>698</v>
      </c>
      <c r="T600" s="9">
        <f>IF(S600&lt;Q8,-1000,IF(S600&lt;=Q10,O10*S600+P10,IF(S600&lt;=Q11,O11*S600+P11,IF(S600&lt;=Q12,O12*S600+P12,8000))))</f>
        <v>8000</v>
      </c>
      <c r="U600" s="9">
        <f>IF(S600&lt;Q13,-1000,IF(S600&lt;=Q15,O15*S600+P15,IF(S600&lt;=Q16,O16*S600+P16,IF(S600&lt;=Q17,O17*S600+P17,8000))))</f>
        <v>8000</v>
      </c>
      <c r="V600" s="9">
        <f>'Perfos Décollage'!F2</f>
        <v>500</v>
      </c>
      <c r="W600" s="9">
        <f t="shared" si="139"/>
        <v>0</v>
      </c>
      <c r="X600" s="9">
        <f t="shared" si="136"/>
        <v>-4000</v>
      </c>
      <c r="Y600" s="9">
        <f t="shared" si="140"/>
        <v>0</v>
      </c>
      <c r="Z600" s="9">
        <f t="shared" si="137"/>
        <v>-4000</v>
      </c>
    </row>
    <row r="601" spans="1:26" ht="15">
      <c r="A601" s="8">
        <f t="shared" si="141"/>
        <v>0.9997999999999868</v>
      </c>
      <c r="B601" s="9">
        <f>'Masse et Centrage'!$G$44</f>
        <v>932</v>
      </c>
      <c r="D601" s="8">
        <f t="shared" si="142"/>
        <v>0.9997999999999868</v>
      </c>
      <c r="E601" s="9">
        <v>1043</v>
      </c>
      <c r="G601" s="8">
        <f t="shared" si="143"/>
        <v>0.9997999999999868</v>
      </c>
      <c r="H601" s="9">
        <v>-1000</v>
      </c>
      <c r="J601" s="8">
        <f t="shared" si="144"/>
        <v>0.9998</v>
      </c>
      <c r="K601" s="9">
        <f>IF(J601=N2,'Masse et Centrage'!$G$44,-1000)</f>
        <v>-1000</v>
      </c>
      <c r="L601" s="9">
        <f t="shared" si="138"/>
        <v>0</v>
      </c>
      <c r="S601" s="9">
        <f t="shared" si="145"/>
        <v>699</v>
      </c>
      <c r="T601" s="9">
        <f>IF(S601&lt;Q8,-1000,IF(S601&lt;=Q10,O10*S601+P10,IF(S601&lt;=Q11,O11*S601+P11,IF(S601&lt;=Q12,O12*S601+P12,8000))))</f>
        <v>8000</v>
      </c>
      <c r="U601" s="9">
        <f>IF(S601&lt;Q13,-1000,IF(S601&lt;=Q15,O15*S601+P15,IF(S601&lt;=Q16,O16*S601+P16,IF(S601&lt;=Q17,O17*S601+P17,8000))))</f>
        <v>8000</v>
      </c>
      <c r="V601" s="9">
        <f>'Perfos Décollage'!F2</f>
        <v>500</v>
      </c>
      <c r="W601" s="9">
        <f t="shared" si="139"/>
        <v>0</v>
      </c>
      <c r="X601" s="9">
        <f t="shared" si="136"/>
        <v>-4000</v>
      </c>
      <c r="Y601" s="9">
        <f t="shared" si="140"/>
        <v>0</v>
      </c>
      <c r="Z601" s="9">
        <f t="shared" si="137"/>
        <v>-4000</v>
      </c>
    </row>
    <row r="602" spans="1:26" ht="15">
      <c r="A602" s="8">
        <f t="shared" si="141"/>
        <v>0.9999999999999868</v>
      </c>
      <c r="B602" s="9">
        <f>'Masse et Centrage'!$G$44</f>
        <v>932</v>
      </c>
      <c r="D602" s="8">
        <f t="shared" si="142"/>
        <v>0.9999999999999868</v>
      </c>
      <c r="E602" s="9">
        <v>1043</v>
      </c>
      <c r="G602" s="8">
        <f t="shared" si="143"/>
        <v>0.9999999999999868</v>
      </c>
      <c r="H602" s="9">
        <v>-1000</v>
      </c>
      <c r="J602" s="8">
        <f t="shared" si="144"/>
        <v>1</v>
      </c>
      <c r="K602" s="9">
        <f>IF(J602=N2,'Masse et Centrage'!$G$44,-1000)</f>
        <v>-1000</v>
      </c>
      <c r="L602" s="9">
        <f t="shared" si="138"/>
        <v>0</v>
      </c>
      <c r="S602" s="9">
        <f t="shared" si="145"/>
        <v>700</v>
      </c>
      <c r="T602" s="9">
        <f>IF(S602&lt;Q8,-1000,IF(S602&lt;=Q10,O10*S602+P10,IF(S602&lt;=Q11,O11*S602+P11,IF(S602&lt;=Q12,O12*S602+P12,8000))))</f>
        <v>8000</v>
      </c>
      <c r="U602" s="9">
        <f>IF(S602&lt;Q13,-1000,IF(S602&lt;=Q15,O15*S602+P15,IF(S602&lt;=Q16,O16*S602+P16,IF(S602&lt;=Q17,O17*S602+P17,8000))))</f>
        <v>8000</v>
      </c>
      <c r="V602" s="9">
        <f>'Perfos Décollage'!F2</f>
        <v>500</v>
      </c>
      <c r="W602" s="9">
        <f t="shared" si="139"/>
        <v>0</v>
      </c>
      <c r="X602" s="9">
        <f t="shared" si="136"/>
        <v>-4000</v>
      </c>
      <c r="Y602" s="9">
        <f t="shared" si="140"/>
        <v>0</v>
      </c>
      <c r="Z602" s="9">
        <f t="shared" si="137"/>
        <v>-4000</v>
      </c>
    </row>
    <row r="603" spans="1:26" ht="15">
      <c r="A603" s="8">
        <f t="shared" si="141"/>
        <v>1.0001999999999869</v>
      </c>
      <c r="B603" s="9">
        <f>'Masse et Centrage'!$G$44</f>
        <v>932</v>
      </c>
      <c r="D603" s="8">
        <f t="shared" si="142"/>
        <v>1.0001999999999869</v>
      </c>
      <c r="E603" s="9">
        <v>1043</v>
      </c>
      <c r="G603" s="8">
        <f t="shared" si="143"/>
        <v>1.0001999999999869</v>
      </c>
      <c r="H603" s="9">
        <v>-1000</v>
      </c>
      <c r="J603" s="8">
        <f t="shared" si="144"/>
        <v>1.0002</v>
      </c>
      <c r="K603" s="9">
        <f>IF(J603=N2,'Masse et Centrage'!$G$44,-1000)</f>
        <v>-1000</v>
      </c>
      <c r="L603" s="9">
        <f t="shared" si="138"/>
        <v>0</v>
      </c>
      <c r="S603" s="9">
        <f t="shared" si="145"/>
        <v>701</v>
      </c>
      <c r="T603" s="9">
        <f>IF(S603&lt;Q8,-1000,IF(S603&lt;=Q10,O10*S603+P10,IF(S603&lt;=Q11,O11*S603+P11,IF(S603&lt;=Q12,O12*S603+P12,8000))))</f>
        <v>8000</v>
      </c>
      <c r="U603" s="9">
        <f>IF(S603&lt;Q13,-1000,IF(S603&lt;=Q15,O15*S603+P15,IF(S603&lt;=Q16,O16*S603+P16,IF(S603&lt;=Q17,O17*S603+P17,8000))))</f>
        <v>8000</v>
      </c>
      <c r="V603" s="9">
        <f>'Perfos Décollage'!F2</f>
        <v>500</v>
      </c>
      <c r="W603" s="9">
        <f t="shared" si="139"/>
        <v>0</v>
      </c>
      <c r="X603" s="9">
        <f t="shared" si="136"/>
        <v>-4000</v>
      </c>
      <c r="Y603" s="9">
        <f t="shared" si="140"/>
        <v>0</v>
      </c>
      <c r="Z603" s="9">
        <f t="shared" si="137"/>
        <v>-4000</v>
      </c>
    </row>
    <row r="604" spans="1:26" ht="15">
      <c r="A604" s="8">
        <f t="shared" si="141"/>
        <v>1.0003999999999869</v>
      </c>
      <c r="B604" s="9">
        <f>'Masse et Centrage'!$G$44</f>
        <v>932</v>
      </c>
      <c r="D604" s="8">
        <f t="shared" si="142"/>
        <v>1.0003999999999869</v>
      </c>
      <c r="E604" s="9">
        <v>1043</v>
      </c>
      <c r="G604" s="8">
        <f t="shared" si="143"/>
        <v>1.0003999999999869</v>
      </c>
      <c r="H604" s="9">
        <v>-1000</v>
      </c>
      <c r="J604" s="8">
        <f t="shared" si="144"/>
        <v>1.0004</v>
      </c>
      <c r="K604" s="9">
        <f>IF(J604=N2,'Masse et Centrage'!$G$44,-1000)</f>
        <v>-1000</v>
      </c>
      <c r="L604" s="9">
        <f t="shared" si="138"/>
        <v>0</v>
      </c>
      <c r="S604" s="9">
        <f t="shared" si="145"/>
        <v>702</v>
      </c>
      <c r="T604" s="9">
        <f>IF(S604&lt;Q8,-1000,IF(S604&lt;=Q10,O10*S604+P10,IF(S604&lt;=Q11,O11*S604+P11,IF(S604&lt;=Q12,O12*S604+P12,8000))))</f>
        <v>8000</v>
      </c>
      <c r="U604" s="9">
        <f>IF(S604&lt;Q13,-1000,IF(S604&lt;=Q15,O15*S604+P15,IF(S604&lt;=Q16,O16*S604+P16,IF(S604&lt;=Q17,O17*S604+P17,8000))))</f>
        <v>8000</v>
      </c>
      <c r="V604" s="9">
        <f>'Perfos Décollage'!F2</f>
        <v>500</v>
      </c>
      <c r="W604" s="9">
        <f t="shared" si="139"/>
        <v>0</v>
      </c>
      <c r="X604" s="9">
        <f t="shared" si="136"/>
        <v>-4000</v>
      </c>
      <c r="Y604" s="9">
        <f t="shared" si="140"/>
        <v>0</v>
      </c>
      <c r="Z604" s="9">
        <f t="shared" si="137"/>
        <v>-4000</v>
      </c>
    </row>
    <row r="605" spans="1:26" ht="15">
      <c r="A605" s="8">
        <f t="shared" si="141"/>
        <v>1.0005999999999868</v>
      </c>
      <c r="B605" s="9">
        <f>'Masse et Centrage'!$G$44</f>
        <v>932</v>
      </c>
      <c r="D605" s="8">
        <f t="shared" si="142"/>
        <v>1.0005999999999868</v>
      </c>
      <c r="E605" s="9">
        <v>1043</v>
      </c>
      <c r="G605" s="8">
        <f t="shared" si="143"/>
        <v>1.0005999999999868</v>
      </c>
      <c r="H605" s="9">
        <v>-1000</v>
      </c>
      <c r="J605" s="8">
        <f t="shared" si="144"/>
        <v>1.0006</v>
      </c>
      <c r="K605" s="9">
        <f>IF(J605=N2,'Masse et Centrage'!$G$44,-1000)</f>
        <v>-1000</v>
      </c>
      <c r="L605" s="9">
        <f t="shared" si="138"/>
        <v>0</v>
      </c>
      <c r="S605" s="9">
        <f t="shared" si="145"/>
        <v>703</v>
      </c>
      <c r="T605" s="9">
        <f>IF(S605&lt;Q8,-1000,IF(S605&lt;=Q10,O10*S605+P10,IF(S605&lt;=Q11,O11*S605+P11,IF(S605&lt;=Q12,O12*S605+P12,8000))))</f>
        <v>8000</v>
      </c>
      <c r="U605" s="9">
        <f>IF(S605&lt;Q13,-1000,IF(S605&lt;=Q15,O15*S605+P15,IF(S605&lt;=Q16,O16*S605+P16,IF(S605&lt;=Q17,O17*S605+P17,8000))))</f>
        <v>8000</v>
      </c>
      <c r="V605" s="9">
        <f>'Perfos Décollage'!F2</f>
        <v>500</v>
      </c>
      <c r="W605" s="9">
        <f t="shared" si="139"/>
        <v>0</v>
      </c>
      <c r="X605" s="9">
        <f t="shared" si="136"/>
        <v>-4000</v>
      </c>
      <c r="Y605" s="9">
        <f t="shared" si="140"/>
        <v>0</v>
      </c>
      <c r="Z605" s="9">
        <f t="shared" si="137"/>
        <v>-4000</v>
      </c>
    </row>
    <row r="606" spans="1:26" ht="15">
      <c r="A606" s="8">
        <f t="shared" si="141"/>
        <v>1.0007999999999868</v>
      </c>
      <c r="B606" s="9">
        <f>'Masse et Centrage'!$G$44</f>
        <v>932</v>
      </c>
      <c r="D606" s="8">
        <f t="shared" si="142"/>
        <v>1.0007999999999868</v>
      </c>
      <c r="E606" s="9">
        <v>1043</v>
      </c>
      <c r="G606" s="8">
        <f t="shared" si="143"/>
        <v>1.0007999999999868</v>
      </c>
      <c r="H606" s="9">
        <v>-1000</v>
      </c>
      <c r="J606" s="8">
        <f t="shared" si="144"/>
        <v>1.0008</v>
      </c>
      <c r="K606" s="9">
        <f>IF(J606=N2,'Masse et Centrage'!$G$44,-1000)</f>
        <v>-1000</v>
      </c>
      <c r="L606" s="9">
        <f t="shared" si="138"/>
        <v>0</v>
      </c>
      <c r="S606" s="9">
        <f t="shared" si="145"/>
        <v>704</v>
      </c>
      <c r="T606" s="9">
        <f>IF(S606&lt;Q8,-1000,IF(S606&lt;=Q10,O10*S606+P10,IF(S606&lt;=Q11,O11*S606+P11,IF(S606&lt;=Q12,O12*S606+P12,8000))))</f>
        <v>8000</v>
      </c>
      <c r="U606" s="9">
        <f>IF(S606&lt;Q13,-1000,IF(S606&lt;=Q15,O15*S606+P15,IF(S606&lt;=Q16,O16*S606+P16,IF(S606&lt;=Q17,O17*S606+P17,8000))))</f>
        <v>8000</v>
      </c>
      <c r="V606" s="9">
        <f>'Perfos Décollage'!F2</f>
        <v>500</v>
      </c>
      <c r="W606" s="9">
        <f t="shared" si="139"/>
        <v>0</v>
      </c>
      <c r="X606" s="9">
        <f t="shared" si="136"/>
        <v>-4000</v>
      </c>
      <c r="Y606" s="9">
        <f t="shared" si="140"/>
        <v>0</v>
      </c>
      <c r="Z606" s="9">
        <f t="shared" si="137"/>
        <v>-4000</v>
      </c>
    </row>
    <row r="607" spans="1:26" ht="15">
      <c r="A607" s="8">
        <f t="shared" si="141"/>
        <v>1.0009999999999868</v>
      </c>
      <c r="B607" s="9">
        <f>'Masse et Centrage'!$G$44</f>
        <v>932</v>
      </c>
      <c r="D607" s="8">
        <f t="shared" si="142"/>
        <v>1.0009999999999868</v>
      </c>
      <c r="E607" s="9">
        <v>1043</v>
      </c>
      <c r="G607" s="8">
        <f t="shared" si="143"/>
        <v>1.0009999999999868</v>
      </c>
      <c r="H607" s="9">
        <v>-1000</v>
      </c>
      <c r="J607" s="8">
        <f t="shared" si="144"/>
        <v>1.001</v>
      </c>
      <c r="K607" s="9">
        <f>IF(J607=N2,'Masse et Centrage'!$G$44,-1000)</f>
        <v>-1000</v>
      </c>
      <c r="L607" s="9">
        <f t="shared" si="138"/>
        <v>0</v>
      </c>
      <c r="S607" s="9">
        <f t="shared" si="145"/>
        <v>705</v>
      </c>
      <c r="T607" s="9">
        <f>IF(S607&lt;Q8,-1000,IF(S607&lt;=Q10,O10*S607+P10,IF(S607&lt;=Q11,O11*S607+P11,IF(S607&lt;=Q12,O12*S607+P12,8000))))</f>
        <v>8000</v>
      </c>
      <c r="U607" s="9">
        <f>IF(S607&lt;Q13,-1000,IF(S607&lt;=Q15,O15*S607+P15,IF(S607&lt;=Q16,O16*S607+P16,IF(S607&lt;=Q17,O17*S607+P17,8000))))</f>
        <v>8000</v>
      </c>
      <c r="V607" s="9">
        <f>'Perfos Décollage'!F2</f>
        <v>500</v>
      </c>
      <c r="W607" s="9">
        <f t="shared" si="139"/>
        <v>0</v>
      </c>
      <c r="X607" s="9">
        <f t="shared" si="136"/>
        <v>-4000</v>
      </c>
      <c r="Y607" s="9">
        <f t="shared" si="140"/>
        <v>0</v>
      </c>
      <c r="Z607" s="9">
        <f t="shared" si="137"/>
        <v>-4000</v>
      </c>
    </row>
    <row r="608" spans="1:26" ht="15">
      <c r="A608" s="8">
        <f t="shared" si="141"/>
        <v>1.0011999999999868</v>
      </c>
      <c r="B608" s="9">
        <f>'Masse et Centrage'!$G$44</f>
        <v>932</v>
      </c>
      <c r="D608" s="8">
        <f t="shared" si="142"/>
        <v>1.0011999999999868</v>
      </c>
      <c r="E608" s="9">
        <v>1043</v>
      </c>
      <c r="G608" s="8">
        <f t="shared" si="143"/>
        <v>1.0011999999999868</v>
      </c>
      <c r="H608" s="9">
        <v>-1000</v>
      </c>
      <c r="J608" s="8">
        <f t="shared" si="144"/>
        <v>1.0012</v>
      </c>
      <c r="K608" s="9">
        <f>IF(J608=N2,'Masse et Centrage'!$G$44,-1000)</f>
        <v>-1000</v>
      </c>
      <c r="L608" s="9">
        <f t="shared" si="138"/>
        <v>0</v>
      </c>
      <c r="S608" s="9">
        <f t="shared" si="145"/>
        <v>706</v>
      </c>
      <c r="T608" s="9">
        <f>IF(S608&lt;Q8,-1000,IF(S608&lt;=Q10,O10*S608+P10,IF(S608&lt;=Q11,O11*S608+P11,IF(S608&lt;=Q12,O12*S608+P12,8000))))</f>
        <v>8000</v>
      </c>
      <c r="U608" s="9">
        <f>IF(S608&lt;Q13,-1000,IF(S608&lt;=Q15,O15*S608+P15,IF(S608&lt;=Q16,O16*S608+P16,IF(S608&lt;=Q17,O17*S608+P17,8000))))</f>
        <v>8000</v>
      </c>
      <c r="V608" s="9">
        <f>'Perfos Décollage'!F2</f>
        <v>500</v>
      </c>
      <c r="W608" s="9">
        <f t="shared" si="139"/>
        <v>0</v>
      </c>
      <c r="X608" s="9">
        <f t="shared" si="136"/>
        <v>-4000</v>
      </c>
      <c r="Y608" s="9">
        <f t="shared" si="140"/>
        <v>0</v>
      </c>
      <c r="Z608" s="9">
        <f t="shared" si="137"/>
        <v>-4000</v>
      </c>
    </row>
    <row r="609" spans="1:26" ht="15">
      <c r="A609" s="8">
        <f t="shared" si="141"/>
        <v>1.0013999999999867</v>
      </c>
      <c r="B609" s="9">
        <f>'Masse et Centrage'!$G$44</f>
        <v>932</v>
      </c>
      <c r="D609" s="8">
        <f t="shared" si="142"/>
        <v>1.0013999999999867</v>
      </c>
      <c r="E609" s="9">
        <v>1043</v>
      </c>
      <c r="G609" s="8">
        <f t="shared" si="143"/>
        <v>1.0013999999999867</v>
      </c>
      <c r="H609" s="9">
        <v>-1000</v>
      </c>
      <c r="J609" s="8">
        <f t="shared" si="144"/>
        <v>1.0014</v>
      </c>
      <c r="K609" s="9">
        <f>IF(J609=N2,'Masse et Centrage'!$G$44,-1000)</f>
        <v>-1000</v>
      </c>
      <c r="L609" s="9">
        <f t="shared" si="138"/>
        <v>0</v>
      </c>
      <c r="S609" s="9">
        <f t="shared" si="145"/>
        <v>707</v>
      </c>
      <c r="T609" s="9">
        <f>IF(S609&lt;Q8,-1000,IF(S609&lt;=Q10,O10*S609+P10,IF(S609&lt;=Q11,O11*S609+P11,IF(S609&lt;=Q12,O12*S609+P12,8000))))</f>
        <v>8000</v>
      </c>
      <c r="U609" s="9">
        <f>IF(S609&lt;Q13,-1000,IF(S609&lt;=Q15,O15*S609+P15,IF(S609&lt;=Q16,O16*S609+P16,IF(S609&lt;=Q17,O17*S609+P17,8000))))</f>
        <v>8000</v>
      </c>
      <c r="V609" s="9">
        <f>'Perfos Décollage'!F2</f>
        <v>500</v>
      </c>
      <c r="W609" s="9">
        <f t="shared" si="139"/>
        <v>0</v>
      </c>
      <c r="X609" s="9">
        <f t="shared" si="136"/>
        <v>-4000</v>
      </c>
      <c r="Y609" s="9">
        <f t="shared" si="140"/>
        <v>0</v>
      </c>
      <c r="Z609" s="9">
        <f t="shared" si="137"/>
        <v>-4000</v>
      </c>
    </row>
    <row r="610" spans="1:26" ht="15">
      <c r="A610" s="8">
        <f t="shared" si="141"/>
        <v>1.0015999999999867</v>
      </c>
      <c r="B610" s="9">
        <f>'Masse et Centrage'!$G$44</f>
        <v>932</v>
      </c>
      <c r="D610" s="8">
        <f t="shared" si="142"/>
        <v>1.0015999999999867</v>
      </c>
      <c r="E610" s="9">
        <v>1043</v>
      </c>
      <c r="G610" s="8">
        <f t="shared" si="143"/>
        <v>1.0015999999999867</v>
      </c>
      <c r="H610" s="9">
        <v>-1000</v>
      </c>
      <c r="J610" s="8">
        <f t="shared" si="144"/>
        <v>1.0016</v>
      </c>
      <c r="K610" s="9">
        <f>IF(J610=N2,'Masse et Centrage'!$G$44,-1000)</f>
        <v>-1000</v>
      </c>
      <c r="L610" s="9">
        <f t="shared" si="138"/>
        <v>0</v>
      </c>
      <c r="S610" s="9">
        <f t="shared" si="145"/>
        <v>708</v>
      </c>
      <c r="T610" s="9">
        <f>IF(S610&lt;Q8,-1000,IF(S610&lt;=Q10,O10*S610+P10,IF(S610&lt;=Q11,O11*S610+P11,IF(S610&lt;=Q12,O12*S610+P12,8000))))</f>
        <v>8000</v>
      </c>
      <c r="U610" s="9">
        <f>IF(S610&lt;Q13,-1000,IF(S610&lt;=Q15,O15*S610+P15,IF(S610&lt;=Q16,O16*S610+P16,IF(S610&lt;=Q17,O17*S610+P17,8000))))</f>
        <v>8000</v>
      </c>
      <c r="V610" s="9">
        <f>'Perfos Décollage'!F2</f>
        <v>500</v>
      </c>
      <c r="W610" s="9">
        <f t="shared" si="139"/>
        <v>0</v>
      </c>
      <c r="X610" s="9">
        <f t="shared" si="136"/>
        <v>-4000</v>
      </c>
      <c r="Y610" s="9">
        <f t="shared" si="140"/>
        <v>0</v>
      </c>
      <c r="Z610" s="9">
        <f t="shared" si="137"/>
        <v>-4000</v>
      </c>
    </row>
    <row r="611" spans="1:26" ht="15">
      <c r="A611" s="8">
        <f t="shared" si="141"/>
        <v>1.0017999999999867</v>
      </c>
      <c r="B611" s="9">
        <f>'Masse et Centrage'!$G$44</f>
        <v>932</v>
      </c>
      <c r="D611" s="8">
        <f t="shared" si="142"/>
        <v>1.0017999999999867</v>
      </c>
      <c r="E611" s="9">
        <v>1043</v>
      </c>
      <c r="G611" s="8">
        <f t="shared" si="143"/>
        <v>1.0017999999999867</v>
      </c>
      <c r="H611" s="9">
        <v>-1000</v>
      </c>
      <c r="J611" s="8">
        <f t="shared" si="144"/>
        <v>1.0018</v>
      </c>
      <c r="K611" s="9">
        <f>IF(J611=N2,'Masse et Centrage'!$G$44,-1000)</f>
        <v>-1000</v>
      </c>
      <c r="L611" s="9">
        <f t="shared" si="138"/>
        <v>0</v>
      </c>
      <c r="S611" s="9">
        <f t="shared" si="145"/>
        <v>709</v>
      </c>
      <c r="T611" s="9">
        <f>IF(S611&lt;Q8,-1000,IF(S611&lt;=Q10,O10*S611+P10,IF(S611&lt;=Q11,O11*S611+P11,IF(S611&lt;=Q12,O12*S611+P12,8000))))</f>
        <v>8000</v>
      </c>
      <c r="U611" s="9">
        <f>IF(S611&lt;Q13,-1000,IF(S611&lt;=Q15,O15*S611+P15,IF(S611&lt;=Q16,O16*S611+P16,IF(S611&lt;=Q17,O17*S611+P17,8000))))</f>
        <v>8000</v>
      </c>
      <c r="V611" s="9">
        <f>'Perfos Décollage'!F2</f>
        <v>500</v>
      </c>
      <c r="W611" s="9">
        <f t="shared" si="139"/>
        <v>0</v>
      </c>
      <c r="X611" s="9">
        <f t="shared" si="136"/>
        <v>-4000</v>
      </c>
      <c r="Y611" s="9">
        <f t="shared" si="140"/>
        <v>0</v>
      </c>
      <c r="Z611" s="9">
        <f t="shared" si="137"/>
        <v>-4000</v>
      </c>
    </row>
    <row r="612" spans="1:26" ht="15">
      <c r="A612" s="8">
        <f t="shared" si="141"/>
        <v>1.0019999999999867</v>
      </c>
      <c r="B612" s="9">
        <f>'Masse et Centrage'!$G$44</f>
        <v>932</v>
      </c>
      <c r="D612" s="8">
        <f t="shared" si="142"/>
        <v>1.0019999999999867</v>
      </c>
      <c r="E612" s="9">
        <v>1043</v>
      </c>
      <c r="G612" s="8">
        <f t="shared" si="143"/>
        <v>1.0019999999999867</v>
      </c>
      <c r="H612" s="9">
        <v>-1000</v>
      </c>
      <c r="J612" s="8">
        <f t="shared" si="144"/>
        <v>1.002</v>
      </c>
      <c r="K612" s="9">
        <f>IF(J612=N2,'Masse et Centrage'!$G$44,-1000)</f>
        <v>-1000</v>
      </c>
      <c r="L612" s="9">
        <f t="shared" si="138"/>
        <v>0</v>
      </c>
      <c r="S612" s="9">
        <f t="shared" si="145"/>
        <v>710</v>
      </c>
      <c r="T612" s="9">
        <f>IF(S612&lt;Q8,-1000,IF(S612&lt;=Q10,O10*S612+P10,IF(S612&lt;=Q11,O11*S612+P11,IF(S612&lt;=Q12,O12*S612+P12,8000))))</f>
        <v>8000</v>
      </c>
      <c r="U612" s="9">
        <f>IF(S612&lt;Q13,-1000,IF(S612&lt;=Q15,O15*S612+P15,IF(S612&lt;=Q16,O16*S612+P16,IF(S612&lt;=Q17,O17*S612+P17,8000))))</f>
        <v>8000</v>
      </c>
      <c r="V612" s="9">
        <f>'Perfos Décollage'!F2</f>
        <v>500</v>
      </c>
      <c r="W612" s="9">
        <f t="shared" si="139"/>
        <v>0</v>
      </c>
      <c r="X612" s="9">
        <f t="shared" si="136"/>
        <v>-4000</v>
      </c>
      <c r="Y612" s="9">
        <f t="shared" si="140"/>
        <v>0</v>
      </c>
      <c r="Z612" s="9">
        <f t="shared" si="137"/>
        <v>-4000</v>
      </c>
    </row>
    <row r="613" spans="1:26" ht="15">
      <c r="A613" s="8">
        <f t="shared" si="141"/>
        <v>1.0021999999999867</v>
      </c>
      <c r="B613" s="9">
        <f>'Masse et Centrage'!$G$44</f>
        <v>932</v>
      </c>
      <c r="D613" s="8">
        <f t="shared" si="142"/>
        <v>1.0021999999999867</v>
      </c>
      <c r="E613" s="9">
        <v>1043</v>
      </c>
      <c r="G613" s="8">
        <f t="shared" si="143"/>
        <v>1.0021999999999867</v>
      </c>
      <c r="H613" s="9">
        <v>-1000</v>
      </c>
      <c r="J613" s="8">
        <f t="shared" si="144"/>
        <v>1.0022</v>
      </c>
      <c r="K613" s="9">
        <f>IF(J613=N2,'Masse et Centrage'!$G$44,-1000)</f>
        <v>-1000</v>
      </c>
      <c r="L613" s="9">
        <f t="shared" si="138"/>
        <v>0</v>
      </c>
      <c r="S613" s="9">
        <f t="shared" si="145"/>
        <v>711</v>
      </c>
      <c r="T613" s="9">
        <f>IF(S613&lt;Q8,-1000,IF(S613&lt;=Q10,O10*S613+P10,IF(S613&lt;=Q11,O11*S613+P11,IF(S613&lt;=Q12,O12*S613+P12,8000))))</f>
        <v>8000</v>
      </c>
      <c r="U613" s="9">
        <f>IF(S613&lt;Q13,-1000,IF(S613&lt;=Q15,O15*S613+P15,IF(S613&lt;=Q16,O16*S613+P16,IF(S613&lt;=Q17,O17*S613+P17,8000))))</f>
        <v>8000</v>
      </c>
      <c r="V613" s="9">
        <f>'Perfos Décollage'!F2</f>
        <v>500</v>
      </c>
      <c r="W613" s="9">
        <f t="shared" si="139"/>
        <v>0</v>
      </c>
      <c r="X613" s="9">
        <f t="shared" si="136"/>
        <v>-4000</v>
      </c>
      <c r="Y613" s="9">
        <f t="shared" si="140"/>
        <v>0</v>
      </c>
      <c r="Z613" s="9">
        <f t="shared" si="137"/>
        <v>-4000</v>
      </c>
    </row>
    <row r="614" spans="1:26" ht="15">
      <c r="A614" s="8">
        <f t="shared" si="141"/>
        <v>1.0023999999999866</v>
      </c>
      <c r="B614" s="9">
        <f>'Masse et Centrage'!$G$44</f>
        <v>932</v>
      </c>
      <c r="D614" s="8">
        <f t="shared" si="142"/>
        <v>1.0023999999999866</v>
      </c>
      <c r="E614" s="9">
        <v>1043</v>
      </c>
      <c r="G614" s="8">
        <f t="shared" si="143"/>
        <v>1.0023999999999866</v>
      </c>
      <c r="H614" s="9">
        <v>-1000</v>
      </c>
      <c r="J614" s="8">
        <f t="shared" si="144"/>
        <v>1.0024</v>
      </c>
      <c r="K614" s="9">
        <f>IF(J614=N2,'Masse et Centrage'!$G$44,-1000)</f>
        <v>-1000</v>
      </c>
      <c r="L614" s="9">
        <f t="shared" si="138"/>
        <v>0</v>
      </c>
      <c r="S614" s="9">
        <f t="shared" si="145"/>
        <v>712</v>
      </c>
      <c r="T614" s="9">
        <f>IF(S614&lt;Q8,-1000,IF(S614&lt;=Q10,O10*S614+P10,IF(S614&lt;=Q11,O11*S614+P11,IF(S614&lt;=Q12,O12*S614+P12,8000))))</f>
        <v>8000</v>
      </c>
      <c r="U614" s="9">
        <f>IF(S614&lt;Q13,-1000,IF(S614&lt;=Q15,O15*S614+P15,IF(S614&lt;=Q16,O16*S614+P16,IF(S614&lt;=Q17,O17*S614+P17,8000))))</f>
        <v>8000</v>
      </c>
      <c r="V614" s="9">
        <f>'Perfos Décollage'!F2</f>
        <v>500</v>
      </c>
      <c r="W614" s="9">
        <f t="shared" si="139"/>
        <v>0</v>
      </c>
      <c r="X614" s="9">
        <f t="shared" si="136"/>
        <v>-4000</v>
      </c>
      <c r="Y614" s="9">
        <f t="shared" si="140"/>
        <v>0</v>
      </c>
      <c r="Z614" s="9">
        <f t="shared" si="137"/>
        <v>-4000</v>
      </c>
    </row>
    <row r="615" spans="1:26" ht="15">
      <c r="A615" s="8">
        <f t="shared" si="141"/>
        <v>1.0025999999999866</v>
      </c>
      <c r="B615" s="9">
        <f>'Masse et Centrage'!$G$44</f>
        <v>932</v>
      </c>
      <c r="D615" s="8">
        <f t="shared" si="142"/>
        <v>1.0025999999999866</v>
      </c>
      <c r="E615" s="9">
        <v>1043</v>
      </c>
      <c r="G615" s="8">
        <f t="shared" si="143"/>
        <v>1.0025999999999866</v>
      </c>
      <c r="H615" s="9">
        <v>-1000</v>
      </c>
      <c r="J615" s="8">
        <f t="shared" si="144"/>
        <v>1.0026</v>
      </c>
      <c r="K615" s="9">
        <f>IF(J615=N2,'Masse et Centrage'!$G$44,-1000)</f>
        <v>-1000</v>
      </c>
      <c r="L615" s="9">
        <f t="shared" si="138"/>
        <v>0</v>
      </c>
      <c r="S615" s="9">
        <f t="shared" si="145"/>
        <v>713</v>
      </c>
      <c r="T615" s="9">
        <f>IF(S615&lt;Q8,-1000,IF(S615&lt;=Q10,O10*S615+P10,IF(S615&lt;=Q11,O11*S615+P11,IF(S615&lt;=Q12,O12*S615+P12,8000))))</f>
        <v>8000</v>
      </c>
      <c r="U615" s="9">
        <f>IF(S615&lt;Q13,-1000,IF(S615&lt;=Q15,O15*S615+P15,IF(S615&lt;=Q16,O16*S615+P16,IF(S615&lt;=Q17,O17*S615+P17,8000))))</f>
        <v>8000</v>
      </c>
      <c r="V615" s="9">
        <f>'Perfos Décollage'!F2</f>
        <v>500</v>
      </c>
      <c r="W615" s="9">
        <f t="shared" si="139"/>
        <v>0</v>
      </c>
      <c r="X615" s="9">
        <f t="shared" si="136"/>
        <v>-4000</v>
      </c>
      <c r="Y615" s="9">
        <f t="shared" si="140"/>
        <v>0</v>
      </c>
      <c r="Z615" s="9">
        <f t="shared" si="137"/>
        <v>-4000</v>
      </c>
    </row>
    <row r="616" spans="1:26" ht="15">
      <c r="A616" s="8">
        <f t="shared" si="141"/>
        <v>1.0027999999999866</v>
      </c>
      <c r="B616" s="9">
        <f>'Masse et Centrage'!$G$44</f>
        <v>932</v>
      </c>
      <c r="D616" s="8">
        <f t="shared" si="142"/>
        <v>1.0027999999999866</v>
      </c>
      <c r="E616" s="9">
        <v>1043</v>
      </c>
      <c r="G616" s="8">
        <f t="shared" si="143"/>
        <v>1.0027999999999866</v>
      </c>
      <c r="H616" s="9">
        <v>-1000</v>
      </c>
      <c r="J616" s="8">
        <f t="shared" si="144"/>
        <v>1.0028</v>
      </c>
      <c r="K616" s="9">
        <f>IF(J616=N2,'Masse et Centrage'!$G$44,-1000)</f>
        <v>-1000</v>
      </c>
      <c r="L616" s="9">
        <f t="shared" si="138"/>
        <v>0</v>
      </c>
      <c r="S616" s="9">
        <f t="shared" si="145"/>
        <v>714</v>
      </c>
      <c r="T616" s="9">
        <f>IF(S616&lt;Q8,-1000,IF(S616&lt;=Q10,O10*S616+P10,IF(S616&lt;=Q11,O11*S616+P11,IF(S616&lt;=Q12,O12*S616+P12,8000))))</f>
        <v>8000</v>
      </c>
      <c r="U616" s="9">
        <f>IF(S616&lt;Q13,-1000,IF(S616&lt;=Q15,O15*S616+P15,IF(S616&lt;=Q16,O16*S616+P16,IF(S616&lt;=Q17,O17*S616+P17,8000))))</f>
        <v>8000</v>
      </c>
      <c r="V616" s="9">
        <f>'Perfos Décollage'!F2</f>
        <v>500</v>
      </c>
      <c r="W616" s="9">
        <f t="shared" si="139"/>
        <v>0</v>
      </c>
      <c r="X616" s="9">
        <f t="shared" si="136"/>
        <v>-4000</v>
      </c>
      <c r="Y616" s="9">
        <f t="shared" si="140"/>
        <v>0</v>
      </c>
      <c r="Z616" s="9">
        <f t="shared" si="137"/>
        <v>-4000</v>
      </c>
    </row>
    <row r="617" spans="1:26" ht="15">
      <c r="A617" s="8">
        <f t="shared" si="141"/>
        <v>1.0029999999999866</v>
      </c>
      <c r="B617" s="9">
        <f>'Masse et Centrage'!$G$44</f>
        <v>932</v>
      </c>
      <c r="D617" s="8">
        <f t="shared" si="142"/>
        <v>1.0029999999999866</v>
      </c>
      <c r="E617" s="9">
        <v>1043</v>
      </c>
      <c r="G617" s="8">
        <f t="shared" si="143"/>
        <v>1.0029999999999866</v>
      </c>
      <c r="H617" s="9">
        <v>-1000</v>
      </c>
      <c r="J617" s="8">
        <f t="shared" si="144"/>
        <v>1.003</v>
      </c>
      <c r="K617" s="9">
        <f>IF(J617=N2,'Masse et Centrage'!$G$44,-1000)</f>
        <v>-1000</v>
      </c>
      <c r="L617" s="9">
        <f t="shared" si="138"/>
        <v>0</v>
      </c>
      <c r="S617" s="9">
        <f t="shared" si="145"/>
        <v>715</v>
      </c>
      <c r="T617" s="9">
        <f>IF(S617&lt;Q8,-1000,IF(S617&lt;=Q10,O10*S617+P10,IF(S617&lt;=Q11,O11*S617+P11,IF(S617&lt;=Q12,O12*S617+P12,8000))))</f>
        <v>8000</v>
      </c>
      <c r="U617" s="9">
        <f>IF(S617&lt;Q13,-1000,IF(S617&lt;=Q15,O15*S617+P15,IF(S617&lt;=Q16,O16*S617+P16,IF(S617&lt;=Q17,O17*S617+P17,8000))))</f>
        <v>8000</v>
      </c>
      <c r="V617" s="9">
        <f>'Perfos Décollage'!F2</f>
        <v>500</v>
      </c>
      <c r="W617" s="9">
        <f t="shared" si="139"/>
        <v>0</v>
      </c>
      <c r="X617" s="9">
        <f t="shared" si="136"/>
        <v>-4000</v>
      </c>
      <c r="Y617" s="9">
        <f t="shared" si="140"/>
        <v>0</v>
      </c>
      <c r="Z617" s="9">
        <f t="shared" si="137"/>
        <v>-4000</v>
      </c>
    </row>
    <row r="618" spans="1:26" ht="15">
      <c r="A618" s="8">
        <f t="shared" si="141"/>
        <v>1.0031999999999865</v>
      </c>
      <c r="B618" s="9">
        <f>'Masse et Centrage'!$G$44</f>
        <v>932</v>
      </c>
      <c r="D618" s="8">
        <f t="shared" si="142"/>
        <v>1.0031999999999865</v>
      </c>
      <c r="E618" s="9">
        <v>1043</v>
      </c>
      <c r="G618" s="8">
        <f t="shared" si="143"/>
        <v>1.0031999999999865</v>
      </c>
      <c r="H618" s="9">
        <v>-1000</v>
      </c>
      <c r="J618" s="8">
        <f t="shared" si="144"/>
        <v>1.0032</v>
      </c>
      <c r="K618" s="9">
        <f>IF(J618=N2,'Masse et Centrage'!$G$44,-1000)</f>
        <v>-1000</v>
      </c>
      <c r="L618" s="9">
        <f t="shared" si="138"/>
        <v>0</v>
      </c>
      <c r="S618" s="9">
        <f t="shared" si="145"/>
        <v>716</v>
      </c>
      <c r="T618" s="9">
        <f>IF(S618&lt;Q8,-1000,IF(S618&lt;=Q10,O10*S618+P10,IF(S618&lt;=Q11,O11*S618+P11,IF(S618&lt;=Q12,O12*S618+P12,8000))))</f>
        <v>8000</v>
      </c>
      <c r="U618" s="9">
        <f>IF(S618&lt;Q13,-1000,IF(S618&lt;=Q15,O15*S618+P15,IF(S618&lt;=Q16,O16*S618+P16,IF(S618&lt;=Q17,O17*S618+P17,8000))))</f>
        <v>8000</v>
      </c>
      <c r="V618" s="9">
        <f>'Perfos Décollage'!F2</f>
        <v>500</v>
      </c>
      <c r="W618" s="9">
        <f t="shared" si="139"/>
        <v>0</v>
      </c>
      <c r="X618" s="9">
        <f t="shared" si="136"/>
        <v>-4000</v>
      </c>
      <c r="Y618" s="9">
        <f t="shared" si="140"/>
        <v>0</v>
      </c>
      <c r="Z618" s="9">
        <f t="shared" si="137"/>
        <v>-4000</v>
      </c>
    </row>
    <row r="619" spans="1:26" ht="15">
      <c r="A619" s="8">
        <f t="shared" si="141"/>
        <v>1.0033999999999865</v>
      </c>
      <c r="B619" s="9">
        <f>'Masse et Centrage'!$G$44</f>
        <v>932</v>
      </c>
      <c r="D619" s="8">
        <f t="shared" si="142"/>
        <v>1.0033999999999865</v>
      </c>
      <c r="E619" s="9">
        <v>1043</v>
      </c>
      <c r="G619" s="8">
        <f t="shared" si="143"/>
        <v>1.0033999999999865</v>
      </c>
      <c r="H619" s="9">
        <v>-1000</v>
      </c>
      <c r="J619" s="8">
        <f t="shared" si="144"/>
        <v>1.0034</v>
      </c>
      <c r="K619" s="9">
        <f>IF(J619=N2,'Masse et Centrage'!$G$44,-1000)</f>
        <v>-1000</v>
      </c>
      <c r="L619" s="9">
        <f t="shared" si="138"/>
        <v>0</v>
      </c>
      <c r="S619" s="9">
        <f t="shared" si="145"/>
        <v>717</v>
      </c>
      <c r="T619" s="9">
        <f>IF(S619&lt;Q8,-1000,IF(S619&lt;=Q10,O10*S619+P10,IF(S619&lt;=Q11,O11*S619+P11,IF(S619&lt;=Q12,O12*S619+P12,8000))))</f>
        <v>8000</v>
      </c>
      <c r="U619" s="9">
        <f>IF(S619&lt;Q13,-1000,IF(S619&lt;=Q15,O15*S619+P15,IF(S619&lt;=Q16,O16*S619+P16,IF(S619&lt;=Q17,O17*S619+P17,8000))))</f>
        <v>8000</v>
      </c>
      <c r="V619" s="9">
        <f>'Perfos Décollage'!F2</f>
        <v>500</v>
      </c>
      <c r="W619" s="9">
        <f t="shared" si="139"/>
        <v>0</v>
      </c>
      <c r="X619" s="9">
        <f t="shared" si="136"/>
        <v>-4000</v>
      </c>
      <c r="Y619" s="9">
        <f t="shared" si="140"/>
        <v>0</v>
      </c>
      <c r="Z619" s="9">
        <f t="shared" si="137"/>
        <v>-4000</v>
      </c>
    </row>
    <row r="620" spans="1:26" ht="15">
      <c r="A620" s="8">
        <f t="shared" si="141"/>
        <v>1.0035999999999865</v>
      </c>
      <c r="B620" s="9">
        <f>'Masse et Centrage'!$G$44</f>
        <v>932</v>
      </c>
      <c r="D620" s="8">
        <f t="shared" si="142"/>
        <v>1.0035999999999865</v>
      </c>
      <c r="E620" s="9">
        <v>1043</v>
      </c>
      <c r="G620" s="8">
        <f t="shared" si="143"/>
        <v>1.0035999999999865</v>
      </c>
      <c r="H620" s="9">
        <v>-1000</v>
      </c>
      <c r="J620" s="8">
        <f t="shared" si="144"/>
        <v>1.0036</v>
      </c>
      <c r="K620" s="9">
        <f>IF(J620=N2,'Masse et Centrage'!$G$44,-1000)</f>
        <v>-1000</v>
      </c>
      <c r="L620" s="9">
        <f t="shared" si="138"/>
        <v>0</v>
      </c>
      <c r="S620" s="9">
        <f t="shared" si="145"/>
        <v>718</v>
      </c>
      <c r="T620" s="9">
        <f>IF(S620&lt;Q8,-1000,IF(S620&lt;=Q10,O10*S620+P10,IF(S620&lt;=Q11,O11*S620+P11,IF(S620&lt;=Q12,O12*S620+P12,8000))))</f>
        <v>8000</v>
      </c>
      <c r="U620" s="9">
        <f>IF(S620&lt;Q13,-1000,IF(S620&lt;=Q15,O15*S620+P15,IF(S620&lt;=Q16,O16*S620+P16,IF(S620&lt;=Q17,O17*S620+P17,8000))))</f>
        <v>8000</v>
      </c>
      <c r="V620" s="9">
        <f>'Perfos Décollage'!F2</f>
        <v>500</v>
      </c>
      <c r="W620" s="9">
        <f t="shared" si="139"/>
        <v>0</v>
      </c>
      <c r="X620" s="9">
        <f t="shared" si="136"/>
        <v>-4000</v>
      </c>
      <c r="Y620" s="9">
        <f t="shared" si="140"/>
        <v>0</v>
      </c>
      <c r="Z620" s="9">
        <f t="shared" si="137"/>
        <v>-4000</v>
      </c>
    </row>
    <row r="621" spans="1:26" ht="15">
      <c r="A621" s="8">
        <f t="shared" si="141"/>
        <v>1.0037999999999865</v>
      </c>
      <c r="B621" s="9">
        <f>'Masse et Centrage'!$G$44</f>
        <v>932</v>
      </c>
      <c r="D621" s="8">
        <f t="shared" si="142"/>
        <v>1.0037999999999865</v>
      </c>
      <c r="E621" s="9">
        <v>1043</v>
      </c>
      <c r="G621" s="8">
        <f t="shared" si="143"/>
        <v>1.0037999999999865</v>
      </c>
      <c r="H621" s="9">
        <v>-1000</v>
      </c>
      <c r="J621" s="8">
        <f t="shared" si="144"/>
        <v>1.0038</v>
      </c>
      <c r="K621" s="9">
        <f>IF(J621=N2,'Masse et Centrage'!$G$44,-1000)</f>
        <v>-1000</v>
      </c>
      <c r="L621" s="9">
        <f t="shared" si="138"/>
        <v>0</v>
      </c>
      <c r="S621" s="9">
        <f t="shared" si="145"/>
        <v>719</v>
      </c>
      <c r="T621" s="9">
        <f>IF(S621&lt;Q8,-1000,IF(S621&lt;=Q10,O10*S621+P10,IF(S621&lt;=Q11,O11*S621+P11,IF(S621&lt;=Q12,O12*S621+P12,8000))))</f>
        <v>8000</v>
      </c>
      <c r="U621" s="9">
        <f>IF(S621&lt;Q13,-1000,IF(S621&lt;=Q15,O15*S621+P15,IF(S621&lt;=Q16,O16*S621+P16,IF(S621&lt;=Q17,O17*S621+P17,8000))))</f>
        <v>8000</v>
      </c>
      <c r="V621" s="9">
        <f>'Perfos Décollage'!F2</f>
        <v>500</v>
      </c>
      <c r="W621" s="9">
        <f t="shared" si="139"/>
        <v>0</v>
      </c>
      <c r="X621" s="9">
        <f t="shared" si="136"/>
        <v>-4000</v>
      </c>
      <c r="Y621" s="9">
        <f t="shared" si="140"/>
        <v>0</v>
      </c>
      <c r="Z621" s="9">
        <f t="shared" si="137"/>
        <v>-4000</v>
      </c>
    </row>
    <row r="622" spans="1:26" ht="15">
      <c r="A622" s="8">
        <f t="shared" si="141"/>
        <v>1.0039999999999865</v>
      </c>
      <c r="B622" s="9">
        <f>'Masse et Centrage'!$G$44</f>
        <v>932</v>
      </c>
      <c r="D622" s="8">
        <f t="shared" si="142"/>
        <v>1.0039999999999865</v>
      </c>
      <c r="E622" s="9">
        <v>1043</v>
      </c>
      <c r="G622" s="8">
        <f t="shared" si="143"/>
        <v>1.0039999999999865</v>
      </c>
      <c r="H622" s="9">
        <v>-1000</v>
      </c>
      <c r="J622" s="8">
        <f t="shared" si="144"/>
        <v>1.004</v>
      </c>
      <c r="K622" s="9">
        <f>IF(J622=N2,'Masse et Centrage'!$G$44,-1000)</f>
        <v>-1000</v>
      </c>
      <c r="L622" s="9">
        <f t="shared" si="138"/>
        <v>0</v>
      </c>
      <c r="S622" s="9">
        <f t="shared" si="145"/>
        <v>720</v>
      </c>
      <c r="T622" s="9">
        <f>IF(S622&lt;Q8,-1000,IF(S622&lt;=Q10,O10*S622+P10,IF(S622&lt;=Q11,O11*S622+P11,IF(S622&lt;=Q12,O12*S622+P12,8000))))</f>
        <v>8000</v>
      </c>
      <c r="U622" s="9">
        <f>IF(S622&lt;Q13,-1000,IF(S622&lt;=Q15,O15*S622+P15,IF(S622&lt;=Q16,O16*S622+P16,IF(S622&lt;=Q17,O17*S622+P17,8000))))</f>
        <v>8000</v>
      </c>
      <c r="V622" s="9">
        <f>'Perfos Décollage'!F2</f>
        <v>500</v>
      </c>
      <c r="W622" s="9">
        <f t="shared" si="139"/>
        <v>0</v>
      </c>
      <c r="X622" s="9">
        <f t="shared" si="136"/>
        <v>-4000</v>
      </c>
      <c r="Y622" s="9">
        <f t="shared" si="140"/>
        <v>0</v>
      </c>
      <c r="Z622" s="9">
        <f t="shared" si="137"/>
        <v>-4000</v>
      </c>
    </row>
    <row r="623" spans="1:26" ht="15">
      <c r="A623" s="8">
        <f t="shared" si="141"/>
        <v>1.0041999999999864</v>
      </c>
      <c r="B623" s="9">
        <f>'Masse et Centrage'!$G$44</f>
        <v>932</v>
      </c>
      <c r="D623" s="8">
        <f t="shared" si="142"/>
        <v>1.0041999999999864</v>
      </c>
      <c r="E623" s="9">
        <v>1043</v>
      </c>
      <c r="G623" s="8">
        <f t="shared" si="143"/>
        <v>1.0041999999999864</v>
      </c>
      <c r="H623" s="9">
        <v>-1000</v>
      </c>
      <c r="J623" s="8">
        <f t="shared" si="144"/>
        <v>1.0042</v>
      </c>
      <c r="K623" s="9">
        <f>IF(J623=N2,'Masse et Centrage'!$G$44,-1000)</f>
        <v>-1000</v>
      </c>
      <c r="L623" s="9">
        <f t="shared" si="138"/>
        <v>0</v>
      </c>
      <c r="S623" s="9">
        <f t="shared" si="145"/>
        <v>721</v>
      </c>
      <c r="T623" s="9">
        <f>IF(S623&lt;Q8,-1000,IF(S623&lt;=Q10,O10*S623+P10,IF(S623&lt;=Q11,O11*S623+P11,IF(S623&lt;=Q12,O12*S623+P12,8000))))</f>
        <v>8000</v>
      </c>
      <c r="U623" s="9">
        <f>IF(S623&lt;Q13,-1000,IF(S623&lt;=Q15,O15*S623+P15,IF(S623&lt;=Q16,O16*S623+P16,IF(S623&lt;=Q17,O17*S623+P17,8000))))</f>
        <v>8000</v>
      </c>
      <c r="V623" s="9">
        <f>'Perfos Décollage'!F2</f>
        <v>500</v>
      </c>
      <c r="W623" s="9">
        <f t="shared" si="139"/>
        <v>0</v>
      </c>
      <c r="X623" s="9">
        <f t="shared" si="136"/>
        <v>-4000</v>
      </c>
      <c r="Y623" s="9">
        <f t="shared" si="140"/>
        <v>0</v>
      </c>
      <c r="Z623" s="9">
        <f t="shared" si="137"/>
        <v>-4000</v>
      </c>
    </row>
    <row r="624" spans="1:26" ht="15">
      <c r="A624" s="8">
        <f t="shared" si="141"/>
        <v>1.0043999999999864</v>
      </c>
      <c r="B624" s="9">
        <f>'Masse et Centrage'!$G$44</f>
        <v>932</v>
      </c>
      <c r="D624" s="8">
        <f t="shared" si="142"/>
        <v>1.0043999999999864</v>
      </c>
      <c r="E624" s="9">
        <v>1043</v>
      </c>
      <c r="G624" s="8">
        <f t="shared" si="143"/>
        <v>1.0043999999999864</v>
      </c>
      <c r="H624" s="9">
        <v>-1000</v>
      </c>
      <c r="J624" s="8">
        <f t="shared" si="144"/>
        <v>1.0044</v>
      </c>
      <c r="K624" s="9">
        <f>IF(J624=N2,'Masse et Centrage'!$G$44,-1000)</f>
        <v>-1000</v>
      </c>
      <c r="L624" s="9">
        <f t="shared" si="138"/>
        <v>0</v>
      </c>
      <c r="S624" s="9">
        <f t="shared" si="145"/>
        <v>722</v>
      </c>
      <c r="T624" s="9">
        <f>IF(S624&lt;Q8,-1000,IF(S624&lt;=Q10,O10*S624+P10,IF(S624&lt;=Q11,O11*S624+P11,IF(S624&lt;=Q12,O12*S624+P12,8000))))</f>
        <v>8000</v>
      </c>
      <c r="U624" s="9">
        <f>IF(S624&lt;Q13,-1000,IF(S624&lt;=Q15,O15*S624+P15,IF(S624&lt;=Q16,O16*S624+P16,IF(S624&lt;=Q17,O17*S624+P17,8000))))</f>
        <v>8000</v>
      </c>
      <c r="V624" s="9">
        <f>'Perfos Décollage'!F2</f>
        <v>500</v>
      </c>
      <c r="W624" s="9">
        <f t="shared" si="139"/>
        <v>0</v>
      </c>
      <c r="X624" s="9">
        <f t="shared" si="136"/>
        <v>-4000</v>
      </c>
      <c r="Y624" s="9">
        <f t="shared" si="140"/>
        <v>0</v>
      </c>
      <c r="Z624" s="9">
        <f t="shared" si="137"/>
        <v>-4000</v>
      </c>
    </row>
    <row r="625" spans="1:26" ht="15">
      <c r="A625" s="8">
        <f t="shared" si="141"/>
        <v>1.0045999999999864</v>
      </c>
      <c r="B625" s="9">
        <f>'Masse et Centrage'!$G$44</f>
        <v>932</v>
      </c>
      <c r="D625" s="8">
        <f t="shared" si="142"/>
        <v>1.0045999999999864</v>
      </c>
      <c r="E625" s="9">
        <v>1043</v>
      </c>
      <c r="G625" s="8">
        <f t="shared" si="143"/>
        <v>1.0045999999999864</v>
      </c>
      <c r="H625" s="9">
        <v>-1000</v>
      </c>
      <c r="J625" s="8">
        <f t="shared" si="144"/>
        <v>1.0046</v>
      </c>
      <c r="K625" s="9">
        <f>IF(J625=N2,'Masse et Centrage'!$G$44,-1000)</f>
        <v>-1000</v>
      </c>
      <c r="L625" s="9">
        <f t="shared" si="138"/>
        <v>0</v>
      </c>
      <c r="S625" s="9">
        <f t="shared" si="145"/>
        <v>723</v>
      </c>
      <c r="T625" s="9">
        <f>IF(S625&lt;Q8,-1000,IF(S625&lt;=Q10,O10*S625+P10,IF(S625&lt;=Q11,O11*S625+P11,IF(S625&lt;=Q12,O12*S625+P12,8000))))</f>
        <v>8000</v>
      </c>
      <c r="U625" s="9">
        <f>IF(S625&lt;Q13,-1000,IF(S625&lt;=Q15,O15*S625+P15,IF(S625&lt;=Q16,O16*S625+P16,IF(S625&lt;=Q17,O17*S625+P17,8000))))</f>
        <v>8000</v>
      </c>
      <c r="V625" s="9">
        <f>'Perfos Décollage'!F2</f>
        <v>500</v>
      </c>
      <c r="W625" s="9">
        <f t="shared" si="139"/>
        <v>0</v>
      </c>
      <c r="X625" s="9">
        <f t="shared" si="136"/>
        <v>-4000</v>
      </c>
      <c r="Y625" s="9">
        <f t="shared" si="140"/>
        <v>0</v>
      </c>
      <c r="Z625" s="9">
        <f t="shared" si="137"/>
        <v>-4000</v>
      </c>
    </row>
    <row r="626" spans="1:26" ht="15">
      <c r="A626" s="8">
        <f t="shared" si="141"/>
        <v>1.0047999999999864</v>
      </c>
      <c r="B626" s="9">
        <f>'Masse et Centrage'!$G$44</f>
        <v>932</v>
      </c>
      <c r="D626" s="8">
        <f t="shared" si="142"/>
        <v>1.0047999999999864</v>
      </c>
      <c r="E626" s="9">
        <v>1043</v>
      </c>
      <c r="G626" s="8">
        <f t="shared" si="143"/>
        <v>1.0047999999999864</v>
      </c>
      <c r="H626" s="9">
        <v>-1000</v>
      </c>
      <c r="J626" s="8">
        <f t="shared" si="144"/>
        <v>1.0048</v>
      </c>
      <c r="K626" s="9">
        <f>IF(J626=N2,'Masse et Centrage'!$G$44,-1000)</f>
        <v>-1000</v>
      </c>
      <c r="L626" s="9">
        <f t="shared" si="138"/>
        <v>0</v>
      </c>
      <c r="S626" s="9">
        <f t="shared" si="145"/>
        <v>724</v>
      </c>
      <c r="T626" s="9">
        <f>IF(S626&lt;Q8,-1000,IF(S626&lt;=Q10,O10*S626+P10,IF(S626&lt;=Q11,O11*S626+P11,IF(S626&lt;=Q12,O12*S626+P12,8000))))</f>
        <v>8000</v>
      </c>
      <c r="U626" s="9">
        <f>IF(S626&lt;Q13,-1000,IF(S626&lt;=Q15,O15*S626+P15,IF(S626&lt;=Q16,O16*S626+P16,IF(S626&lt;=Q17,O17*S626+P17,8000))))</f>
        <v>8000</v>
      </c>
      <c r="V626" s="9">
        <f>'Perfos Décollage'!F2</f>
        <v>500</v>
      </c>
      <c r="W626" s="9">
        <f t="shared" si="139"/>
        <v>0</v>
      </c>
      <c r="X626" s="9">
        <f t="shared" si="136"/>
        <v>-4000</v>
      </c>
      <c r="Y626" s="9">
        <f t="shared" si="140"/>
        <v>0</v>
      </c>
      <c r="Z626" s="9">
        <f t="shared" si="137"/>
        <v>-4000</v>
      </c>
    </row>
    <row r="627" spans="1:26" ht="15">
      <c r="A627" s="8">
        <f t="shared" si="141"/>
        <v>1.0049999999999863</v>
      </c>
      <c r="B627" s="9">
        <f>'Masse et Centrage'!$G$44</f>
        <v>932</v>
      </c>
      <c r="D627" s="8">
        <f t="shared" si="142"/>
        <v>1.0049999999999863</v>
      </c>
      <c r="E627" s="9">
        <v>1043</v>
      </c>
      <c r="G627" s="8">
        <f t="shared" si="143"/>
        <v>1.0049999999999863</v>
      </c>
      <c r="H627" s="9">
        <v>-1000</v>
      </c>
      <c r="J627" s="8">
        <f t="shared" si="144"/>
        <v>1.005</v>
      </c>
      <c r="K627" s="9">
        <f>IF(J627=N2,'Masse et Centrage'!$G$44,-1000)</f>
        <v>-1000</v>
      </c>
      <c r="L627" s="9">
        <f t="shared" si="138"/>
        <v>0</v>
      </c>
      <c r="S627" s="9">
        <f t="shared" si="145"/>
        <v>725</v>
      </c>
      <c r="T627" s="9">
        <f>IF(S627&lt;Q8,-1000,IF(S627&lt;=Q10,O10*S627+P10,IF(S627&lt;=Q11,O11*S627+P11,IF(S627&lt;=Q12,O12*S627+P12,8000))))</f>
        <v>8000</v>
      </c>
      <c r="U627" s="9">
        <f>IF(S627&lt;Q13,-1000,IF(S627&lt;=Q15,O15*S627+P15,IF(S627&lt;=Q16,O16*S627+P16,IF(S627&lt;=Q17,O17*S627+P17,8000))))</f>
        <v>8000</v>
      </c>
      <c r="V627" s="9">
        <f>'Perfos Décollage'!F2</f>
        <v>500</v>
      </c>
      <c r="W627" s="9">
        <f t="shared" si="139"/>
        <v>0</v>
      </c>
      <c r="X627" s="9">
        <f t="shared" si="136"/>
        <v>-4000</v>
      </c>
      <c r="Y627" s="9">
        <f t="shared" si="140"/>
        <v>0</v>
      </c>
      <c r="Z627" s="9">
        <f t="shared" si="137"/>
        <v>-4000</v>
      </c>
    </row>
    <row r="628" spans="1:26" ht="15">
      <c r="A628" s="8">
        <f t="shared" si="141"/>
        <v>1.0051999999999863</v>
      </c>
      <c r="B628" s="9">
        <f>'Masse et Centrage'!$G$44</f>
        <v>932</v>
      </c>
      <c r="D628" s="8">
        <f t="shared" si="142"/>
        <v>1.0051999999999863</v>
      </c>
      <c r="E628" s="9">
        <v>1043</v>
      </c>
      <c r="G628" s="8">
        <f t="shared" si="143"/>
        <v>1.0051999999999863</v>
      </c>
      <c r="H628" s="9">
        <v>-1000</v>
      </c>
      <c r="J628" s="8">
        <f t="shared" si="144"/>
        <v>1.0052</v>
      </c>
      <c r="K628" s="9">
        <f>IF(J628=N2,'Masse et Centrage'!$G$44,-1000)</f>
        <v>-1000</v>
      </c>
      <c r="L628" s="9">
        <f t="shared" si="138"/>
        <v>0</v>
      </c>
      <c r="S628" s="9">
        <f t="shared" si="145"/>
        <v>726</v>
      </c>
      <c r="T628" s="9">
        <f>IF(S628&lt;Q8,-1000,IF(S628&lt;=Q10,O10*S628+P10,IF(S628&lt;=Q11,O11*S628+P11,IF(S628&lt;=Q12,O12*S628+P12,8000))))</f>
        <v>8000</v>
      </c>
      <c r="U628" s="9">
        <f>IF(S628&lt;Q13,-1000,IF(S628&lt;=Q15,O15*S628+P15,IF(S628&lt;=Q16,O16*S628+P16,IF(S628&lt;=Q17,O17*S628+P17,8000))))</f>
        <v>8000</v>
      </c>
      <c r="V628" s="9">
        <f>'Perfos Décollage'!F2</f>
        <v>500</v>
      </c>
      <c r="W628" s="9">
        <f t="shared" si="139"/>
        <v>0</v>
      </c>
      <c r="X628" s="9">
        <f t="shared" si="136"/>
        <v>-4000</v>
      </c>
      <c r="Y628" s="9">
        <f t="shared" si="140"/>
        <v>0</v>
      </c>
      <c r="Z628" s="9">
        <f t="shared" si="137"/>
        <v>-4000</v>
      </c>
    </row>
    <row r="629" spans="1:26" ht="15">
      <c r="A629" s="8">
        <f t="shared" si="141"/>
        <v>1.0053999999999863</v>
      </c>
      <c r="B629" s="9">
        <f>'Masse et Centrage'!$G$44</f>
        <v>932</v>
      </c>
      <c r="D629" s="8">
        <f t="shared" si="142"/>
        <v>1.0053999999999863</v>
      </c>
      <c r="E629" s="9">
        <v>1043</v>
      </c>
      <c r="G629" s="8">
        <f t="shared" si="143"/>
        <v>1.0053999999999863</v>
      </c>
      <c r="H629" s="9">
        <v>-1000</v>
      </c>
      <c r="J629" s="8">
        <f t="shared" si="144"/>
        <v>1.0054</v>
      </c>
      <c r="K629" s="9">
        <f>IF(J629=N2,'Masse et Centrage'!$G$44,-1000)</f>
        <v>-1000</v>
      </c>
      <c r="L629" s="9">
        <f t="shared" si="138"/>
        <v>0</v>
      </c>
      <c r="S629" s="9">
        <f t="shared" si="145"/>
        <v>727</v>
      </c>
      <c r="T629" s="9">
        <f>IF(S629&lt;Q8,-1000,IF(S629&lt;=Q10,O10*S629+P10,IF(S629&lt;=Q11,O11*S629+P11,IF(S629&lt;=Q12,O12*S629+P12,8000))))</f>
        <v>8000</v>
      </c>
      <c r="U629" s="9">
        <f>IF(S629&lt;Q13,-1000,IF(S629&lt;=Q15,O15*S629+P15,IF(S629&lt;=Q16,O16*S629+P16,IF(S629&lt;=Q17,O17*S629+P17,8000))))</f>
        <v>8000</v>
      </c>
      <c r="V629" s="9">
        <f>'Perfos Décollage'!F2</f>
        <v>500</v>
      </c>
      <c r="W629" s="9">
        <f t="shared" si="139"/>
        <v>0</v>
      </c>
      <c r="X629" s="9">
        <f t="shared" si="136"/>
        <v>-4000</v>
      </c>
      <c r="Y629" s="9">
        <f t="shared" si="140"/>
        <v>0</v>
      </c>
      <c r="Z629" s="9">
        <f t="shared" si="137"/>
        <v>-4000</v>
      </c>
    </row>
    <row r="630" spans="1:26" ht="15">
      <c r="A630" s="8">
        <f t="shared" si="141"/>
        <v>1.0055999999999863</v>
      </c>
      <c r="B630" s="9">
        <f>'Masse et Centrage'!$G$44</f>
        <v>932</v>
      </c>
      <c r="D630" s="8">
        <f t="shared" si="142"/>
        <v>1.0055999999999863</v>
      </c>
      <c r="E630" s="9">
        <v>1043</v>
      </c>
      <c r="G630" s="8">
        <f t="shared" si="143"/>
        <v>1.0055999999999863</v>
      </c>
      <c r="H630" s="9">
        <v>-1000</v>
      </c>
      <c r="J630" s="8">
        <f t="shared" si="144"/>
        <v>1.0056</v>
      </c>
      <c r="K630" s="9">
        <f>IF(J630=N2,'Masse et Centrage'!$G$44,-1000)</f>
        <v>-1000</v>
      </c>
      <c r="L630" s="9">
        <f t="shared" si="138"/>
        <v>0</v>
      </c>
      <c r="S630" s="9">
        <f t="shared" si="145"/>
        <v>728</v>
      </c>
      <c r="T630" s="9">
        <f>IF(S630&lt;Q8,-1000,IF(S630&lt;=Q10,O10*S630+P10,IF(S630&lt;=Q11,O11*S630+P11,IF(S630&lt;=Q12,O12*S630+P12,8000))))</f>
        <v>8000</v>
      </c>
      <c r="U630" s="9">
        <f>IF(S630&lt;Q13,-1000,IF(S630&lt;=Q15,O15*S630+P15,IF(S630&lt;=Q16,O16*S630+P16,IF(S630&lt;=Q17,O17*S630+P17,8000))))</f>
        <v>8000</v>
      </c>
      <c r="V630" s="9">
        <f>'Perfos Décollage'!F2</f>
        <v>500</v>
      </c>
      <c r="W630" s="9">
        <f t="shared" si="139"/>
        <v>0</v>
      </c>
      <c r="X630" s="9">
        <f t="shared" si="136"/>
        <v>-4000</v>
      </c>
      <c r="Y630" s="9">
        <f t="shared" si="140"/>
        <v>0</v>
      </c>
      <c r="Z630" s="9">
        <f t="shared" si="137"/>
        <v>-4000</v>
      </c>
    </row>
    <row r="631" spans="1:26" ht="15">
      <c r="A631" s="8">
        <f t="shared" si="141"/>
        <v>1.0057999999999863</v>
      </c>
      <c r="B631" s="9">
        <f>'Masse et Centrage'!$G$44</f>
        <v>932</v>
      </c>
      <c r="D631" s="8">
        <f t="shared" si="142"/>
        <v>1.0057999999999863</v>
      </c>
      <c r="E631" s="9">
        <v>1043</v>
      </c>
      <c r="G631" s="8">
        <f t="shared" si="143"/>
        <v>1.0057999999999863</v>
      </c>
      <c r="H631" s="9">
        <v>-1000</v>
      </c>
      <c r="J631" s="8">
        <f t="shared" si="144"/>
        <v>1.0058</v>
      </c>
      <c r="K631" s="9">
        <f>IF(J631=N2,'Masse et Centrage'!$G$44,-1000)</f>
        <v>-1000</v>
      </c>
      <c r="L631" s="9">
        <f t="shared" si="138"/>
        <v>0</v>
      </c>
      <c r="S631" s="9">
        <f t="shared" si="145"/>
        <v>729</v>
      </c>
      <c r="T631" s="9">
        <f>IF(S631&lt;Q8,-1000,IF(S631&lt;=Q10,O10*S631+P10,IF(S631&lt;=Q11,O11*S631+P11,IF(S631&lt;=Q12,O12*S631+P12,8000))))</f>
        <v>8000</v>
      </c>
      <c r="U631" s="9">
        <f>IF(S631&lt;Q13,-1000,IF(S631&lt;=Q15,O15*S631+P15,IF(S631&lt;=Q16,O16*S631+P16,IF(S631&lt;=Q17,O17*S631+P17,8000))))</f>
        <v>8000</v>
      </c>
      <c r="V631" s="9">
        <f>'Perfos Décollage'!F2</f>
        <v>500</v>
      </c>
      <c r="W631" s="9">
        <f t="shared" si="139"/>
        <v>0</v>
      </c>
      <c r="X631" s="9">
        <f t="shared" si="136"/>
        <v>-4000</v>
      </c>
      <c r="Y631" s="9">
        <f t="shared" si="140"/>
        <v>0</v>
      </c>
      <c r="Z631" s="9">
        <f t="shared" si="137"/>
        <v>-4000</v>
      </c>
    </row>
    <row r="632" spans="1:26" ht="15">
      <c r="A632" s="8">
        <f t="shared" si="141"/>
        <v>1.0059999999999862</v>
      </c>
      <c r="B632" s="9">
        <f>'Masse et Centrage'!$G$44</f>
        <v>932</v>
      </c>
      <c r="D632" s="8">
        <f t="shared" si="142"/>
        <v>1.0059999999999862</v>
      </c>
      <c r="E632" s="9">
        <v>1043</v>
      </c>
      <c r="G632" s="8">
        <f t="shared" si="143"/>
        <v>1.0059999999999862</v>
      </c>
      <c r="H632" s="9">
        <v>-1000</v>
      </c>
      <c r="J632" s="8">
        <f t="shared" si="144"/>
        <v>1.006</v>
      </c>
      <c r="K632" s="9">
        <f>IF(J632=N2,'Masse et Centrage'!$G$44,-1000)</f>
        <v>-1000</v>
      </c>
      <c r="L632" s="9">
        <f t="shared" si="138"/>
        <v>0</v>
      </c>
      <c r="S632" s="9">
        <f t="shared" si="145"/>
        <v>730</v>
      </c>
      <c r="T632" s="9">
        <f>IF(S632&lt;Q8,-1000,IF(S632&lt;=Q10,O10*S632+P10,IF(S632&lt;=Q11,O11*S632+P11,IF(S632&lt;=Q12,O12*S632+P12,8000))))</f>
        <v>8000</v>
      </c>
      <c r="U632" s="9">
        <f>IF(S632&lt;Q13,-1000,IF(S632&lt;=Q15,O15*S632+P15,IF(S632&lt;=Q16,O16*S632+P16,IF(S632&lt;=Q17,O17*S632+P17,8000))))</f>
        <v>8000</v>
      </c>
      <c r="V632" s="9">
        <f>'Perfos Décollage'!F2</f>
        <v>500</v>
      </c>
      <c r="W632" s="9">
        <f t="shared" si="139"/>
        <v>0</v>
      </c>
      <c r="X632" s="9">
        <f t="shared" si="136"/>
        <v>-4000</v>
      </c>
      <c r="Y632" s="9">
        <f t="shared" si="140"/>
        <v>0</v>
      </c>
      <c r="Z632" s="9">
        <f t="shared" si="137"/>
        <v>-4000</v>
      </c>
    </row>
    <row r="633" spans="1:26" ht="15">
      <c r="A633" s="8">
        <f t="shared" si="141"/>
        <v>1.0061999999999862</v>
      </c>
      <c r="B633" s="9">
        <f>'Masse et Centrage'!$G$44</f>
        <v>932</v>
      </c>
      <c r="D633" s="8">
        <f t="shared" si="142"/>
        <v>1.0061999999999862</v>
      </c>
      <c r="E633" s="9">
        <v>1043</v>
      </c>
      <c r="G633" s="8">
        <f t="shared" si="143"/>
        <v>1.0061999999999862</v>
      </c>
      <c r="H633" s="9">
        <v>-1000</v>
      </c>
      <c r="J633" s="8">
        <f t="shared" si="144"/>
        <v>1.0062</v>
      </c>
      <c r="K633" s="9">
        <f>IF(J633=N2,'Masse et Centrage'!$G$44,-1000)</f>
        <v>-1000</v>
      </c>
      <c r="L633" s="9">
        <f t="shared" si="138"/>
        <v>0</v>
      </c>
      <c r="S633" s="9">
        <f t="shared" si="145"/>
        <v>731</v>
      </c>
      <c r="T633" s="9">
        <f>IF(S633&lt;Q8,-1000,IF(S633&lt;=Q10,O10*S633+P10,IF(S633&lt;=Q11,O11*S633+P11,IF(S633&lt;=Q12,O12*S633+P12,8000))))</f>
        <v>8000</v>
      </c>
      <c r="U633" s="9">
        <f>IF(S633&lt;Q13,-1000,IF(S633&lt;=Q15,O15*S633+P15,IF(S633&lt;=Q16,O16*S633+P16,IF(S633&lt;=Q17,O17*S633+P17,8000))))</f>
        <v>8000</v>
      </c>
      <c r="V633" s="9">
        <f>'Perfos Décollage'!F2</f>
        <v>500</v>
      </c>
      <c r="W633" s="9">
        <f t="shared" si="139"/>
        <v>0</v>
      </c>
      <c r="X633" s="9">
        <f t="shared" si="136"/>
        <v>-4000</v>
      </c>
      <c r="Y633" s="9">
        <f t="shared" si="140"/>
        <v>0</v>
      </c>
      <c r="Z633" s="9">
        <f t="shared" si="137"/>
        <v>-4000</v>
      </c>
    </row>
    <row r="634" spans="1:26" ht="15">
      <c r="A634" s="8">
        <f t="shared" si="141"/>
        <v>1.0063999999999862</v>
      </c>
      <c r="B634" s="9">
        <f>'Masse et Centrage'!$G$44</f>
        <v>932</v>
      </c>
      <c r="D634" s="8">
        <f t="shared" si="142"/>
        <v>1.0063999999999862</v>
      </c>
      <c r="E634" s="9">
        <v>1043</v>
      </c>
      <c r="G634" s="8">
        <f t="shared" si="143"/>
        <v>1.0063999999999862</v>
      </c>
      <c r="H634" s="9">
        <v>-1000</v>
      </c>
      <c r="J634" s="8">
        <f t="shared" si="144"/>
        <v>1.0064</v>
      </c>
      <c r="K634" s="9">
        <f>IF(J634=N2,'Masse et Centrage'!$G$44,-1000)</f>
        <v>-1000</v>
      </c>
      <c r="L634" s="9">
        <f t="shared" si="138"/>
        <v>0</v>
      </c>
      <c r="S634" s="9">
        <f t="shared" si="145"/>
        <v>732</v>
      </c>
      <c r="T634" s="9">
        <f>IF(S634&lt;Q8,-1000,IF(S634&lt;=Q10,O10*S634+P10,IF(S634&lt;=Q11,O11*S634+P11,IF(S634&lt;=Q12,O12*S634+P12,8000))))</f>
        <v>8000</v>
      </c>
      <c r="U634" s="9">
        <f>IF(S634&lt;Q13,-1000,IF(S634&lt;=Q15,O15*S634+P15,IF(S634&lt;=Q16,O16*S634+P16,IF(S634&lt;=Q17,O17*S634+P17,8000))))</f>
        <v>8000</v>
      </c>
      <c r="V634" s="9">
        <f>'Perfos Décollage'!F2</f>
        <v>500</v>
      </c>
      <c r="W634" s="9">
        <f t="shared" si="139"/>
        <v>0</v>
      </c>
      <c r="X634" s="9">
        <f t="shared" si="136"/>
        <v>-4000</v>
      </c>
      <c r="Y634" s="9">
        <f t="shared" si="140"/>
        <v>0</v>
      </c>
      <c r="Z634" s="9">
        <f t="shared" si="137"/>
        <v>-4000</v>
      </c>
    </row>
    <row r="635" spans="1:26" ht="15">
      <c r="A635" s="8">
        <f t="shared" si="141"/>
        <v>1.0065999999999862</v>
      </c>
      <c r="B635" s="9">
        <f>'Masse et Centrage'!$G$44</f>
        <v>932</v>
      </c>
      <c r="D635" s="8">
        <f t="shared" si="142"/>
        <v>1.0065999999999862</v>
      </c>
      <c r="E635" s="9">
        <v>1043</v>
      </c>
      <c r="G635" s="8">
        <f t="shared" si="143"/>
        <v>1.0065999999999862</v>
      </c>
      <c r="H635" s="9">
        <v>-1000</v>
      </c>
      <c r="J635" s="8">
        <f t="shared" si="144"/>
        <v>1.0066</v>
      </c>
      <c r="K635" s="9">
        <f>IF(J635=N2,'Masse et Centrage'!$G$44,-1000)</f>
        <v>-1000</v>
      </c>
      <c r="L635" s="9">
        <f t="shared" si="138"/>
        <v>0</v>
      </c>
      <c r="S635" s="9">
        <f t="shared" si="145"/>
        <v>733</v>
      </c>
      <c r="T635" s="9">
        <f>IF(S635&lt;Q8,-1000,IF(S635&lt;=Q10,O10*S635+P10,IF(S635&lt;=Q11,O11*S635+P11,IF(S635&lt;=Q12,O12*S635+P12,8000))))</f>
        <v>8000</v>
      </c>
      <c r="U635" s="9">
        <f>IF(S635&lt;Q13,-1000,IF(S635&lt;=Q15,O15*S635+P15,IF(S635&lt;=Q16,O16*S635+P16,IF(S635&lt;=Q17,O17*S635+P17,8000))))</f>
        <v>8000</v>
      </c>
      <c r="V635" s="9">
        <f>'Perfos Décollage'!F2</f>
        <v>500</v>
      </c>
      <c r="W635" s="9">
        <f t="shared" si="139"/>
        <v>0</v>
      </c>
      <c r="X635" s="9">
        <f t="shared" si="136"/>
        <v>-4000</v>
      </c>
      <c r="Y635" s="9">
        <f t="shared" si="140"/>
        <v>0</v>
      </c>
      <c r="Z635" s="9">
        <f t="shared" si="137"/>
        <v>-4000</v>
      </c>
    </row>
    <row r="636" spans="1:26" ht="15">
      <c r="A636" s="8">
        <f t="shared" si="141"/>
        <v>1.0067999999999862</v>
      </c>
      <c r="B636" s="9">
        <f>'Masse et Centrage'!$G$44</f>
        <v>932</v>
      </c>
      <c r="D636" s="8">
        <f t="shared" si="142"/>
        <v>1.0067999999999862</v>
      </c>
      <c r="E636" s="9">
        <v>1043</v>
      </c>
      <c r="G636" s="8">
        <f t="shared" si="143"/>
        <v>1.0067999999999862</v>
      </c>
      <c r="H636" s="9">
        <v>-1000</v>
      </c>
      <c r="J636" s="8">
        <f t="shared" si="144"/>
        <v>1.0068</v>
      </c>
      <c r="K636" s="9">
        <f>IF(J636=N2,'Masse et Centrage'!$G$44,-1000)</f>
        <v>-1000</v>
      </c>
      <c r="L636" s="9">
        <f t="shared" si="138"/>
        <v>0</v>
      </c>
      <c r="S636" s="9">
        <f t="shared" si="145"/>
        <v>734</v>
      </c>
      <c r="T636" s="9">
        <f>IF(S636&lt;Q8,-1000,IF(S636&lt;=Q10,O10*S636+P10,IF(S636&lt;=Q11,O11*S636+P11,IF(S636&lt;=Q12,O12*S636+P12,8000))))</f>
        <v>8000</v>
      </c>
      <c r="U636" s="9">
        <f>IF(S636&lt;Q13,-1000,IF(S636&lt;=Q15,O15*S636+P15,IF(S636&lt;=Q16,O16*S636+P16,IF(S636&lt;=Q17,O17*S636+P17,8000))))</f>
        <v>8000</v>
      </c>
      <c r="V636" s="9">
        <f>'Perfos Décollage'!F2</f>
        <v>500</v>
      </c>
      <c r="W636" s="9">
        <f t="shared" si="139"/>
        <v>0</v>
      </c>
      <c r="X636" s="9">
        <f t="shared" si="136"/>
        <v>-4000</v>
      </c>
      <c r="Y636" s="9">
        <f t="shared" si="140"/>
        <v>0</v>
      </c>
      <c r="Z636" s="9">
        <f t="shared" si="137"/>
        <v>-4000</v>
      </c>
    </row>
    <row r="637" spans="1:26" ht="15">
      <c r="A637" s="8">
        <f t="shared" si="141"/>
        <v>1.0069999999999861</v>
      </c>
      <c r="B637" s="9">
        <f>'Masse et Centrage'!$G$44</f>
        <v>932</v>
      </c>
      <c r="D637" s="8">
        <f t="shared" si="142"/>
        <v>1.0069999999999861</v>
      </c>
      <c r="E637" s="9">
        <v>1043</v>
      </c>
      <c r="G637" s="8">
        <f t="shared" si="143"/>
        <v>1.0069999999999861</v>
      </c>
      <c r="H637" s="9">
        <v>-1000</v>
      </c>
      <c r="J637" s="8">
        <f t="shared" si="144"/>
        <v>1.007</v>
      </c>
      <c r="K637" s="9">
        <f>IF(J637=N2,'Masse et Centrage'!$G$44,-1000)</f>
        <v>-1000</v>
      </c>
      <c r="L637" s="9">
        <f t="shared" si="138"/>
        <v>0</v>
      </c>
      <c r="S637" s="9">
        <f t="shared" si="145"/>
        <v>735</v>
      </c>
      <c r="T637" s="9">
        <f>IF(S637&lt;Q8,-1000,IF(S637&lt;=Q10,O10*S637+P10,IF(S637&lt;=Q11,O11*S637+P11,IF(S637&lt;=Q12,O12*S637+P12,8000))))</f>
        <v>8000</v>
      </c>
      <c r="U637" s="9">
        <f>IF(S637&lt;Q13,-1000,IF(S637&lt;=Q15,O15*S637+P15,IF(S637&lt;=Q16,O16*S637+P16,IF(S637&lt;=Q17,O17*S637+P17,8000))))</f>
        <v>8000</v>
      </c>
      <c r="V637" s="9">
        <f>'Perfos Décollage'!F2</f>
        <v>500</v>
      </c>
      <c r="W637" s="9">
        <f t="shared" si="139"/>
        <v>0</v>
      </c>
      <c r="X637" s="9">
        <f t="shared" si="136"/>
        <v>-4000</v>
      </c>
      <c r="Y637" s="9">
        <f t="shared" si="140"/>
        <v>0</v>
      </c>
      <c r="Z637" s="9">
        <f t="shared" si="137"/>
        <v>-4000</v>
      </c>
    </row>
    <row r="638" spans="1:26" ht="15">
      <c r="A638" s="8">
        <f t="shared" si="141"/>
        <v>1.007199999999986</v>
      </c>
      <c r="B638" s="9">
        <f>'Masse et Centrage'!$G$44</f>
        <v>932</v>
      </c>
      <c r="D638" s="8">
        <f t="shared" si="142"/>
        <v>1.007199999999986</v>
      </c>
      <c r="E638" s="9">
        <v>1043</v>
      </c>
      <c r="G638" s="8">
        <f t="shared" si="143"/>
        <v>1.007199999999986</v>
      </c>
      <c r="H638" s="9">
        <v>-1000</v>
      </c>
      <c r="J638" s="8">
        <f t="shared" si="144"/>
        <v>1.0072</v>
      </c>
      <c r="K638" s="9">
        <f>IF(J638=N2,'Masse et Centrage'!$G$44,-1000)</f>
        <v>-1000</v>
      </c>
      <c r="L638" s="9">
        <f t="shared" si="138"/>
        <v>0</v>
      </c>
      <c r="S638" s="9">
        <f t="shared" si="145"/>
        <v>736</v>
      </c>
      <c r="T638" s="9">
        <f>IF(S638&lt;Q8,-1000,IF(S638&lt;=Q10,O10*S638+P10,IF(S638&lt;=Q11,O11*S638+P11,IF(S638&lt;=Q12,O12*S638+P12,8000))))</f>
        <v>8000</v>
      </c>
      <c r="U638" s="9">
        <f>IF(S638&lt;Q13,-1000,IF(S638&lt;=Q15,O15*S638+P15,IF(S638&lt;=Q16,O16*S638+P16,IF(S638&lt;=Q17,O17*S638+P17,8000))))</f>
        <v>8000</v>
      </c>
      <c r="V638" s="9">
        <f>'Perfos Décollage'!F2</f>
        <v>500</v>
      </c>
      <c r="W638" s="9">
        <f t="shared" si="139"/>
        <v>0</v>
      </c>
      <c r="X638" s="9">
        <f t="shared" si="136"/>
        <v>-4000</v>
      </c>
      <c r="Y638" s="9">
        <f t="shared" si="140"/>
        <v>0</v>
      </c>
      <c r="Z638" s="9">
        <f t="shared" si="137"/>
        <v>-4000</v>
      </c>
    </row>
    <row r="639" spans="1:26" ht="15">
      <c r="A639" s="8">
        <f t="shared" si="141"/>
        <v>1.007399999999986</v>
      </c>
      <c r="B639" s="9">
        <f>'Masse et Centrage'!$G$44</f>
        <v>932</v>
      </c>
      <c r="D639" s="8">
        <f t="shared" si="142"/>
        <v>1.007399999999986</v>
      </c>
      <c r="E639" s="9">
        <v>1043</v>
      </c>
      <c r="G639" s="8">
        <f t="shared" si="143"/>
        <v>1.007399999999986</v>
      </c>
      <c r="H639" s="9">
        <v>-1000</v>
      </c>
      <c r="J639" s="8">
        <f t="shared" si="144"/>
        <v>1.0074</v>
      </c>
      <c r="K639" s="9">
        <f>IF(J639=N2,'Masse et Centrage'!$G$44,-1000)</f>
        <v>-1000</v>
      </c>
      <c r="L639" s="9">
        <f t="shared" si="138"/>
        <v>0</v>
      </c>
      <c r="S639" s="9">
        <f t="shared" si="145"/>
        <v>737</v>
      </c>
      <c r="T639" s="9">
        <f>IF(S639&lt;Q8,-1000,IF(S639&lt;=Q10,O10*S639+P10,IF(S639&lt;=Q11,O11*S639+P11,IF(S639&lt;=Q12,O12*S639+P12,8000))))</f>
        <v>8000</v>
      </c>
      <c r="U639" s="9">
        <f>IF(S639&lt;Q13,-1000,IF(S639&lt;=Q15,O15*S639+P15,IF(S639&lt;=Q16,O16*S639+P16,IF(S639&lt;=Q17,O17*S639+P17,8000))))</f>
        <v>8000</v>
      </c>
      <c r="V639" s="9">
        <f>'Perfos Décollage'!F2</f>
        <v>500</v>
      </c>
      <c r="W639" s="9">
        <f t="shared" si="139"/>
        <v>0</v>
      </c>
      <c r="X639" s="9">
        <f t="shared" si="136"/>
        <v>-4000</v>
      </c>
      <c r="Y639" s="9">
        <f t="shared" si="140"/>
        <v>0</v>
      </c>
      <c r="Z639" s="9">
        <f t="shared" si="137"/>
        <v>-4000</v>
      </c>
    </row>
    <row r="640" spans="1:26" ht="15">
      <c r="A640" s="8">
        <f t="shared" si="141"/>
        <v>1.007599999999986</v>
      </c>
      <c r="B640" s="9">
        <f>'Masse et Centrage'!$G$44</f>
        <v>932</v>
      </c>
      <c r="D640" s="8">
        <f t="shared" si="142"/>
        <v>1.007599999999986</v>
      </c>
      <c r="E640" s="9">
        <v>1043</v>
      </c>
      <c r="G640" s="8">
        <f t="shared" si="143"/>
        <v>1.007599999999986</v>
      </c>
      <c r="H640" s="9">
        <v>-1000</v>
      </c>
      <c r="J640" s="8">
        <f t="shared" si="144"/>
        <v>1.0076</v>
      </c>
      <c r="K640" s="9">
        <f>IF(J640=N2,'Masse et Centrage'!$G$44,-1000)</f>
        <v>-1000</v>
      </c>
      <c r="L640" s="9">
        <f t="shared" si="138"/>
        <v>0</v>
      </c>
      <c r="S640" s="9">
        <f t="shared" si="145"/>
        <v>738</v>
      </c>
      <c r="T640" s="9">
        <f>IF(S640&lt;Q8,-1000,IF(S640&lt;=Q10,O10*S640+P10,IF(S640&lt;=Q11,O11*S640+P11,IF(S640&lt;=Q12,O12*S640+P12,8000))))</f>
        <v>8000</v>
      </c>
      <c r="U640" s="9">
        <f>IF(S640&lt;Q13,-1000,IF(S640&lt;=Q15,O15*S640+P15,IF(S640&lt;=Q16,O16*S640+P16,IF(S640&lt;=Q17,O17*S640+P17,8000))))</f>
        <v>8000</v>
      </c>
      <c r="V640" s="9">
        <f>'Perfos Décollage'!F2</f>
        <v>500</v>
      </c>
      <c r="W640" s="9">
        <f t="shared" si="139"/>
        <v>0</v>
      </c>
      <c r="X640" s="9">
        <f t="shared" si="136"/>
        <v>-4000</v>
      </c>
      <c r="Y640" s="9">
        <f t="shared" si="140"/>
        <v>0</v>
      </c>
      <c r="Z640" s="9">
        <f t="shared" si="137"/>
        <v>-4000</v>
      </c>
    </row>
    <row r="641" spans="1:26" ht="15">
      <c r="A641" s="8">
        <f t="shared" si="141"/>
        <v>1.007799999999986</v>
      </c>
      <c r="B641" s="9">
        <f>'Masse et Centrage'!$G$44</f>
        <v>932</v>
      </c>
      <c r="D641" s="8">
        <f t="shared" si="142"/>
        <v>1.007799999999986</v>
      </c>
      <c r="E641" s="9">
        <v>1043</v>
      </c>
      <c r="G641" s="8">
        <f t="shared" si="143"/>
        <v>1.007799999999986</v>
      </c>
      <c r="H641" s="9">
        <v>-1000</v>
      </c>
      <c r="J641" s="8">
        <f t="shared" si="144"/>
        <v>1.0078</v>
      </c>
      <c r="K641" s="9">
        <f>IF(J641=N2,'Masse et Centrage'!$G$44,-1000)</f>
        <v>-1000</v>
      </c>
      <c r="L641" s="9">
        <f t="shared" si="138"/>
        <v>0</v>
      </c>
      <c r="S641" s="9">
        <f t="shared" si="145"/>
        <v>739</v>
      </c>
      <c r="T641" s="9">
        <f>IF(S641&lt;Q8,-1000,IF(S641&lt;=Q10,O10*S641+P10,IF(S641&lt;=Q11,O11*S641+P11,IF(S641&lt;=Q12,O12*S641+P12,8000))))</f>
        <v>8000</v>
      </c>
      <c r="U641" s="9">
        <f>IF(S641&lt;Q13,-1000,IF(S641&lt;=Q15,O15*S641+P15,IF(S641&lt;=Q16,O16*S641+P16,IF(S641&lt;=Q17,O17*S641+P17,8000))))</f>
        <v>8000</v>
      </c>
      <c r="V641" s="9">
        <f>'Perfos Décollage'!F2</f>
        <v>500</v>
      </c>
      <c r="W641" s="9">
        <f t="shared" si="139"/>
        <v>0</v>
      </c>
      <c r="X641" s="9">
        <f t="shared" si="136"/>
        <v>-4000</v>
      </c>
      <c r="Y641" s="9">
        <f t="shared" si="140"/>
        <v>0</v>
      </c>
      <c r="Z641" s="9">
        <f t="shared" si="137"/>
        <v>-4000</v>
      </c>
    </row>
    <row r="642" spans="1:26" ht="15">
      <c r="A642" s="8">
        <f t="shared" si="141"/>
        <v>1.007999999999986</v>
      </c>
      <c r="B642" s="9">
        <f>'Masse et Centrage'!$G$44</f>
        <v>932</v>
      </c>
      <c r="D642" s="8">
        <f t="shared" si="142"/>
        <v>1.007999999999986</v>
      </c>
      <c r="E642" s="9">
        <v>1043</v>
      </c>
      <c r="G642" s="8">
        <f t="shared" si="143"/>
        <v>1.007999999999986</v>
      </c>
      <c r="H642" s="9">
        <v>-1000</v>
      </c>
      <c r="J642" s="8">
        <f t="shared" si="144"/>
        <v>1.008</v>
      </c>
      <c r="K642" s="9">
        <f>IF(J642=N2,'Masse et Centrage'!$G$44,-1000)</f>
        <v>-1000</v>
      </c>
      <c r="L642" s="9">
        <f t="shared" si="138"/>
        <v>0</v>
      </c>
      <c r="S642" s="9">
        <f t="shared" si="145"/>
        <v>740</v>
      </c>
      <c r="T642" s="9">
        <f>IF(S642&lt;Q8,-1000,IF(S642&lt;=Q10,O10*S642+P10,IF(S642&lt;=Q11,O11*S642+P11,IF(S642&lt;=Q12,O12*S642+P12,8000))))</f>
        <v>8000</v>
      </c>
      <c r="U642" s="9">
        <f>IF(S642&lt;Q13,-1000,IF(S642&lt;=Q15,O15*S642+P15,IF(S642&lt;=Q16,O16*S642+P16,IF(S642&lt;=Q17,O17*S642+P17,8000))))</f>
        <v>8000</v>
      </c>
      <c r="V642" s="9">
        <f>'Perfos Décollage'!F2</f>
        <v>500</v>
      </c>
      <c r="W642" s="9">
        <f t="shared" si="139"/>
        <v>0</v>
      </c>
      <c r="X642" s="9">
        <f aca="true" t="shared" si="146" ref="X642:X705">IF(W642=0,-4000,T642)</f>
        <v>-4000</v>
      </c>
      <c r="Y642" s="9">
        <f t="shared" si="140"/>
        <v>0</v>
      </c>
      <c r="Z642" s="9">
        <f aca="true" t="shared" si="147" ref="Z642:Z705">IF(Y642=0,-4000,U642)</f>
        <v>-4000</v>
      </c>
    </row>
    <row r="643" spans="1:26" ht="15">
      <c r="A643" s="8">
        <f t="shared" si="141"/>
        <v>1.008199999999986</v>
      </c>
      <c r="B643" s="9">
        <f>'Masse et Centrage'!$G$44</f>
        <v>932</v>
      </c>
      <c r="D643" s="8">
        <f t="shared" si="142"/>
        <v>1.008199999999986</v>
      </c>
      <c r="E643" s="9">
        <v>1043</v>
      </c>
      <c r="G643" s="8">
        <f t="shared" si="143"/>
        <v>1.008199999999986</v>
      </c>
      <c r="H643" s="9">
        <v>-1000</v>
      </c>
      <c r="J643" s="8">
        <f t="shared" si="144"/>
        <v>1.0082</v>
      </c>
      <c r="K643" s="9">
        <f>IF(J643=N2,'Masse et Centrage'!$G$44,-1000)</f>
        <v>-1000</v>
      </c>
      <c r="L643" s="9">
        <f aca="true" t="shared" si="148" ref="L643:L706">IF(K643&gt;E643,1,0)</f>
        <v>0</v>
      </c>
      <c r="S643" s="9">
        <f t="shared" si="145"/>
        <v>741</v>
      </c>
      <c r="T643" s="9">
        <f>IF(S643&lt;Q8,-1000,IF(S643&lt;=Q10,O10*S643+P10,IF(S643&lt;=Q11,O11*S643+P11,IF(S643&lt;=Q12,O12*S643+P12,8000))))</f>
        <v>8000</v>
      </c>
      <c r="U643" s="9">
        <f>IF(S643&lt;Q13,-1000,IF(S643&lt;=Q15,O15*S643+P15,IF(S643&lt;=Q16,O16*S643+P16,IF(S643&lt;=Q17,O17*S643+P17,8000))))</f>
        <v>8000</v>
      </c>
      <c r="V643" s="9">
        <f>'Perfos Décollage'!F2</f>
        <v>500</v>
      </c>
      <c r="W643" s="9">
        <f aca="true" t="shared" si="149" ref="W643:W706">IF(AND(V643&lt;=T643,V643&gt;T642),S643,0)</f>
        <v>0</v>
      </c>
      <c r="X643" s="9">
        <f t="shared" si="146"/>
        <v>-4000</v>
      </c>
      <c r="Y643" s="9">
        <f aca="true" t="shared" si="150" ref="Y643:Y706">IF(AND(V643&lt;=U643,V643&gt;U642),S643,0)</f>
        <v>0</v>
      </c>
      <c r="Z643" s="9">
        <f t="shared" si="147"/>
        <v>-4000</v>
      </c>
    </row>
    <row r="644" spans="1:26" ht="15">
      <c r="A644" s="8">
        <f aca="true" t="shared" si="151" ref="A644:A707">A643+0.0002</f>
        <v>1.008399999999986</v>
      </c>
      <c r="B644" s="9">
        <f>'Masse et Centrage'!$G$44</f>
        <v>932</v>
      </c>
      <c r="D644" s="8">
        <f aca="true" t="shared" si="152" ref="D644:D707">D643+0.0002</f>
        <v>1.008399999999986</v>
      </c>
      <c r="E644" s="9">
        <v>1043</v>
      </c>
      <c r="G644" s="8">
        <f aca="true" t="shared" si="153" ref="G644:G707">G643+0.0002</f>
        <v>1.008399999999986</v>
      </c>
      <c r="H644" s="9">
        <v>-1000</v>
      </c>
      <c r="J644" s="8">
        <f aca="true" t="shared" si="154" ref="J644:J707">ROUND(J643+0.0002,4)</f>
        <v>1.0084</v>
      </c>
      <c r="K644" s="9">
        <f>IF(J644=N2,'Masse et Centrage'!$G$44,-1000)</f>
        <v>-1000</v>
      </c>
      <c r="L644" s="9">
        <f t="shared" si="148"/>
        <v>0</v>
      </c>
      <c r="S644" s="9">
        <f aca="true" t="shared" si="155" ref="S644:S707">S643+1</f>
        <v>742</v>
      </c>
      <c r="T644" s="9">
        <f>IF(S644&lt;Q8,-1000,IF(S644&lt;=Q10,O10*S644+P10,IF(S644&lt;=Q11,O11*S644+P11,IF(S644&lt;=Q12,O12*S644+P12,8000))))</f>
        <v>8000</v>
      </c>
      <c r="U644" s="9">
        <f>IF(S644&lt;Q13,-1000,IF(S644&lt;=Q15,O15*S644+P15,IF(S644&lt;=Q16,O16*S644+P16,IF(S644&lt;=Q17,O17*S644+P17,8000))))</f>
        <v>8000</v>
      </c>
      <c r="V644" s="9">
        <f>'Perfos Décollage'!F2</f>
        <v>500</v>
      </c>
      <c r="W644" s="9">
        <f t="shared" si="149"/>
        <v>0</v>
      </c>
      <c r="X644" s="9">
        <f t="shared" si="146"/>
        <v>-4000</v>
      </c>
      <c r="Y644" s="9">
        <f t="shared" si="150"/>
        <v>0</v>
      </c>
      <c r="Z644" s="9">
        <f t="shared" si="147"/>
        <v>-4000</v>
      </c>
    </row>
    <row r="645" spans="1:26" ht="15">
      <c r="A645" s="8">
        <f t="shared" si="151"/>
        <v>1.008599999999986</v>
      </c>
      <c r="B645" s="9">
        <f>'Masse et Centrage'!$G$44</f>
        <v>932</v>
      </c>
      <c r="D645" s="8">
        <f t="shared" si="152"/>
        <v>1.008599999999986</v>
      </c>
      <c r="E645" s="9">
        <v>1043</v>
      </c>
      <c r="G645" s="8">
        <f t="shared" si="153"/>
        <v>1.008599999999986</v>
      </c>
      <c r="H645" s="9">
        <v>-1000</v>
      </c>
      <c r="J645" s="8">
        <f t="shared" si="154"/>
        <v>1.0086</v>
      </c>
      <c r="K645" s="9">
        <f>IF(J645=N2,'Masse et Centrage'!$G$44,-1000)</f>
        <v>-1000</v>
      </c>
      <c r="L645" s="9">
        <f t="shared" si="148"/>
        <v>0</v>
      </c>
      <c r="S645" s="9">
        <f t="shared" si="155"/>
        <v>743</v>
      </c>
      <c r="T645" s="9">
        <f>IF(S645&lt;Q8,-1000,IF(S645&lt;=Q10,O10*S645+P10,IF(S645&lt;=Q11,O11*S645+P11,IF(S645&lt;=Q12,O12*S645+P12,8000))))</f>
        <v>8000</v>
      </c>
      <c r="U645" s="9">
        <f>IF(S645&lt;Q13,-1000,IF(S645&lt;=Q15,O15*S645+P15,IF(S645&lt;=Q16,O16*S645+P16,IF(S645&lt;=Q17,O17*S645+P17,8000))))</f>
        <v>8000</v>
      </c>
      <c r="V645" s="9">
        <f>'Perfos Décollage'!F2</f>
        <v>500</v>
      </c>
      <c r="W645" s="9">
        <f t="shared" si="149"/>
        <v>0</v>
      </c>
      <c r="X645" s="9">
        <f t="shared" si="146"/>
        <v>-4000</v>
      </c>
      <c r="Y645" s="9">
        <f t="shared" si="150"/>
        <v>0</v>
      </c>
      <c r="Z645" s="9">
        <f t="shared" si="147"/>
        <v>-4000</v>
      </c>
    </row>
    <row r="646" spans="1:26" ht="15">
      <c r="A646" s="8">
        <f t="shared" si="151"/>
        <v>1.008799999999986</v>
      </c>
      <c r="B646" s="9">
        <f>'Masse et Centrage'!$G$44</f>
        <v>932</v>
      </c>
      <c r="D646" s="8">
        <f t="shared" si="152"/>
        <v>1.008799999999986</v>
      </c>
      <c r="E646" s="9">
        <v>1043</v>
      </c>
      <c r="G646" s="8">
        <f t="shared" si="153"/>
        <v>1.008799999999986</v>
      </c>
      <c r="H646" s="9">
        <v>-1000</v>
      </c>
      <c r="J646" s="8">
        <f t="shared" si="154"/>
        <v>1.0088</v>
      </c>
      <c r="K646" s="9">
        <f>IF(J646=N2,'Masse et Centrage'!$G$44,-1000)</f>
        <v>-1000</v>
      </c>
      <c r="L646" s="9">
        <f t="shared" si="148"/>
        <v>0</v>
      </c>
      <c r="S646" s="9">
        <f t="shared" si="155"/>
        <v>744</v>
      </c>
      <c r="T646" s="9">
        <f>IF(S646&lt;Q8,-1000,IF(S646&lt;=Q10,O10*S646+P10,IF(S646&lt;=Q11,O11*S646+P11,IF(S646&lt;=Q12,O12*S646+P12,8000))))</f>
        <v>8000</v>
      </c>
      <c r="U646" s="9">
        <f>IF(S646&lt;Q13,-1000,IF(S646&lt;=Q15,O15*S646+P15,IF(S646&lt;=Q16,O16*S646+P16,IF(S646&lt;=Q17,O17*S646+P17,8000))))</f>
        <v>8000</v>
      </c>
      <c r="V646" s="9">
        <f>'Perfos Décollage'!F2</f>
        <v>500</v>
      </c>
      <c r="W646" s="9">
        <f t="shared" si="149"/>
        <v>0</v>
      </c>
      <c r="X646" s="9">
        <f t="shared" si="146"/>
        <v>-4000</v>
      </c>
      <c r="Y646" s="9">
        <f t="shared" si="150"/>
        <v>0</v>
      </c>
      <c r="Z646" s="9">
        <f t="shared" si="147"/>
        <v>-4000</v>
      </c>
    </row>
    <row r="647" spans="1:26" ht="15">
      <c r="A647" s="8">
        <f t="shared" si="151"/>
        <v>1.008999999999986</v>
      </c>
      <c r="B647" s="9">
        <f>'Masse et Centrage'!$G$44</f>
        <v>932</v>
      </c>
      <c r="D647" s="8">
        <f t="shared" si="152"/>
        <v>1.008999999999986</v>
      </c>
      <c r="E647" s="9">
        <v>1043</v>
      </c>
      <c r="G647" s="8">
        <f t="shared" si="153"/>
        <v>1.008999999999986</v>
      </c>
      <c r="H647" s="9">
        <v>-1000</v>
      </c>
      <c r="J647" s="8">
        <f t="shared" si="154"/>
        <v>1.009</v>
      </c>
      <c r="K647" s="9">
        <f>IF(J647=N2,'Masse et Centrage'!$G$44,-1000)</f>
        <v>-1000</v>
      </c>
      <c r="L647" s="9">
        <f t="shared" si="148"/>
        <v>0</v>
      </c>
      <c r="S647" s="9">
        <f t="shared" si="155"/>
        <v>745</v>
      </c>
      <c r="T647" s="9">
        <f>IF(S647&lt;Q8,-1000,IF(S647&lt;=Q10,O10*S647+P10,IF(S647&lt;=Q11,O11*S647+P11,IF(S647&lt;=Q12,O12*S647+P12,8000))))</f>
        <v>8000</v>
      </c>
      <c r="U647" s="9">
        <f>IF(S647&lt;Q13,-1000,IF(S647&lt;=Q15,O15*S647+P15,IF(S647&lt;=Q16,O16*S647+P16,IF(S647&lt;=Q17,O17*S647+P17,8000))))</f>
        <v>8000</v>
      </c>
      <c r="V647" s="9">
        <f>'Perfos Décollage'!F2</f>
        <v>500</v>
      </c>
      <c r="W647" s="9">
        <f t="shared" si="149"/>
        <v>0</v>
      </c>
      <c r="X647" s="9">
        <f t="shared" si="146"/>
        <v>-4000</v>
      </c>
      <c r="Y647" s="9">
        <f t="shared" si="150"/>
        <v>0</v>
      </c>
      <c r="Z647" s="9">
        <f t="shared" si="147"/>
        <v>-4000</v>
      </c>
    </row>
    <row r="648" spans="1:26" ht="15">
      <c r="A648" s="8">
        <f t="shared" si="151"/>
        <v>1.0091999999999859</v>
      </c>
      <c r="B648" s="9">
        <f>'Masse et Centrage'!$G$44</f>
        <v>932</v>
      </c>
      <c r="D648" s="8">
        <f t="shared" si="152"/>
        <v>1.0091999999999859</v>
      </c>
      <c r="E648" s="9">
        <v>1043</v>
      </c>
      <c r="G648" s="8">
        <f t="shared" si="153"/>
        <v>1.0091999999999859</v>
      </c>
      <c r="H648" s="9">
        <v>-1000</v>
      </c>
      <c r="J648" s="8">
        <f t="shared" si="154"/>
        <v>1.0092</v>
      </c>
      <c r="K648" s="9">
        <f>IF(J648=N2,'Masse et Centrage'!$G$44,-1000)</f>
        <v>-1000</v>
      </c>
      <c r="L648" s="9">
        <f t="shared" si="148"/>
        <v>0</v>
      </c>
      <c r="S648" s="9">
        <f t="shared" si="155"/>
        <v>746</v>
      </c>
      <c r="T648" s="9">
        <f>IF(S648&lt;Q8,-1000,IF(S648&lt;=Q10,O10*S648+P10,IF(S648&lt;=Q11,O11*S648+P11,IF(S648&lt;=Q12,O12*S648+P12,8000))))</f>
        <v>8000</v>
      </c>
      <c r="U648" s="9">
        <f>IF(S648&lt;Q13,-1000,IF(S648&lt;=Q15,O15*S648+P15,IF(S648&lt;=Q16,O16*S648+P16,IF(S648&lt;=Q17,O17*S648+P17,8000))))</f>
        <v>8000</v>
      </c>
      <c r="V648" s="9">
        <f>'Perfos Décollage'!F2</f>
        <v>500</v>
      </c>
      <c r="W648" s="9">
        <f t="shared" si="149"/>
        <v>0</v>
      </c>
      <c r="X648" s="9">
        <f t="shared" si="146"/>
        <v>-4000</v>
      </c>
      <c r="Y648" s="9">
        <f t="shared" si="150"/>
        <v>0</v>
      </c>
      <c r="Z648" s="9">
        <f t="shared" si="147"/>
        <v>-4000</v>
      </c>
    </row>
    <row r="649" spans="1:26" ht="15">
      <c r="A649" s="8">
        <f t="shared" si="151"/>
        <v>1.0093999999999859</v>
      </c>
      <c r="B649" s="9">
        <f>'Masse et Centrage'!$G$44</f>
        <v>932</v>
      </c>
      <c r="D649" s="8">
        <f t="shared" si="152"/>
        <v>1.0093999999999859</v>
      </c>
      <c r="E649" s="9">
        <v>1043</v>
      </c>
      <c r="G649" s="8">
        <f t="shared" si="153"/>
        <v>1.0093999999999859</v>
      </c>
      <c r="H649" s="9">
        <v>-1000</v>
      </c>
      <c r="J649" s="8">
        <f t="shared" si="154"/>
        <v>1.0094</v>
      </c>
      <c r="K649" s="9">
        <f>IF(J649=N2,'Masse et Centrage'!$G$44,-1000)</f>
        <v>-1000</v>
      </c>
      <c r="L649" s="9">
        <f t="shared" si="148"/>
        <v>0</v>
      </c>
      <c r="S649" s="9">
        <f t="shared" si="155"/>
        <v>747</v>
      </c>
      <c r="T649" s="9">
        <f>IF(S649&lt;Q8,-1000,IF(S649&lt;=Q10,O10*S649+P10,IF(S649&lt;=Q11,O11*S649+P11,IF(S649&lt;=Q12,O12*S649+P12,8000))))</f>
        <v>8000</v>
      </c>
      <c r="U649" s="9">
        <f>IF(S649&lt;Q13,-1000,IF(S649&lt;=Q15,O15*S649+P15,IF(S649&lt;=Q16,O16*S649+P16,IF(S649&lt;=Q17,O17*S649+P17,8000))))</f>
        <v>8000</v>
      </c>
      <c r="V649" s="9">
        <f>'Perfos Décollage'!F2</f>
        <v>500</v>
      </c>
      <c r="W649" s="9">
        <f t="shared" si="149"/>
        <v>0</v>
      </c>
      <c r="X649" s="9">
        <f t="shared" si="146"/>
        <v>-4000</v>
      </c>
      <c r="Y649" s="9">
        <f t="shared" si="150"/>
        <v>0</v>
      </c>
      <c r="Z649" s="9">
        <f t="shared" si="147"/>
        <v>-4000</v>
      </c>
    </row>
    <row r="650" spans="1:26" ht="15">
      <c r="A650" s="8">
        <f t="shared" si="151"/>
        <v>1.0095999999999858</v>
      </c>
      <c r="B650" s="9">
        <f>'Masse et Centrage'!$G$44</f>
        <v>932</v>
      </c>
      <c r="D650" s="8">
        <f t="shared" si="152"/>
        <v>1.0095999999999858</v>
      </c>
      <c r="E650" s="9">
        <v>1043</v>
      </c>
      <c r="G650" s="8">
        <f t="shared" si="153"/>
        <v>1.0095999999999858</v>
      </c>
      <c r="H650" s="9">
        <v>-1000</v>
      </c>
      <c r="J650" s="8">
        <f t="shared" si="154"/>
        <v>1.0096</v>
      </c>
      <c r="K650" s="9">
        <f>IF(J650=N2,'Masse et Centrage'!$G$44,-1000)</f>
        <v>-1000</v>
      </c>
      <c r="L650" s="9">
        <f t="shared" si="148"/>
        <v>0</v>
      </c>
      <c r="S650" s="9">
        <f t="shared" si="155"/>
        <v>748</v>
      </c>
      <c r="T650" s="9">
        <f>IF(S650&lt;Q8,-1000,IF(S650&lt;=Q10,O10*S650+P10,IF(S650&lt;=Q11,O11*S650+P11,IF(S650&lt;=Q12,O12*S650+P12,8000))))</f>
        <v>8000</v>
      </c>
      <c r="U650" s="9">
        <f>IF(S650&lt;Q13,-1000,IF(S650&lt;=Q15,O15*S650+P15,IF(S650&lt;=Q16,O16*S650+P16,IF(S650&lt;=Q17,O17*S650+P17,8000))))</f>
        <v>8000</v>
      </c>
      <c r="V650" s="9">
        <f>'Perfos Décollage'!F2</f>
        <v>500</v>
      </c>
      <c r="W650" s="9">
        <f t="shared" si="149"/>
        <v>0</v>
      </c>
      <c r="X650" s="9">
        <f t="shared" si="146"/>
        <v>-4000</v>
      </c>
      <c r="Y650" s="9">
        <f t="shared" si="150"/>
        <v>0</v>
      </c>
      <c r="Z650" s="9">
        <f t="shared" si="147"/>
        <v>-4000</v>
      </c>
    </row>
    <row r="651" spans="1:26" ht="15">
      <c r="A651" s="8">
        <f t="shared" si="151"/>
        <v>1.0097999999999858</v>
      </c>
      <c r="B651" s="9">
        <f>'Masse et Centrage'!$G$44</f>
        <v>932</v>
      </c>
      <c r="D651" s="8">
        <f t="shared" si="152"/>
        <v>1.0097999999999858</v>
      </c>
      <c r="E651" s="9">
        <v>1043</v>
      </c>
      <c r="G651" s="8">
        <f t="shared" si="153"/>
        <v>1.0097999999999858</v>
      </c>
      <c r="H651" s="9">
        <v>-1000</v>
      </c>
      <c r="J651" s="8">
        <f t="shared" si="154"/>
        <v>1.0098</v>
      </c>
      <c r="K651" s="9">
        <f>IF(J651=N2,'Masse et Centrage'!$G$44,-1000)</f>
        <v>-1000</v>
      </c>
      <c r="L651" s="9">
        <f t="shared" si="148"/>
        <v>0</v>
      </c>
      <c r="S651" s="9">
        <f t="shared" si="155"/>
        <v>749</v>
      </c>
      <c r="T651" s="9">
        <f>IF(S651&lt;Q8,-1000,IF(S651&lt;=Q10,O10*S651+P10,IF(S651&lt;=Q11,O11*S651+P11,IF(S651&lt;=Q12,O12*S651+P12,8000))))</f>
        <v>8000</v>
      </c>
      <c r="U651" s="9">
        <f>IF(S651&lt;Q13,-1000,IF(S651&lt;=Q15,O15*S651+P15,IF(S651&lt;=Q16,O16*S651+P16,IF(S651&lt;=Q17,O17*S651+P17,8000))))</f>
        <v>8000</v>
      </c>
      <c r="V651" s="9">
        <f>'Perfos Décollage'!F2</f>
        <v>500</v>
      </c>
      <c r="W651" s="9">
        <f t="shared" si="149"/>
        <v>0</v>
      </c>
      <c r="X651" s="9">
        <f t="shared" si="146"/>
        <v>-4000</v>
      </c>
      <c r="Y651" s="9">
        <f t="shared" si="150"/>
        <v>0</v>
      </c>
      <c r="Z651" s="9">
        <f t="shared" si="147"/>
        <v>-4000</v>
      </c>
    </row>
    <row r="652" spans="1:26" ht="15">
      <c r="A652" s="8">
        <f t="shared" si="151"/>
        <v>1.0099999999999858</v>
      </c>
      <c r="B652" s="9">
        <f>'Masse et Centrage'!$G$44</f>
        <v>932</v>
      </c>
      <c r="D652" s="8">
        <f t="shared" si="152"/>
        <v>1.0099999999999858</v>
      </c>
      <c r="E652" s="9">
        <v>1043</v>
      </c>
      <c r="G652" s="8">
        <f t="shared" si="153"/>
        <v>1.0099999999999858</v>
      </c>
      <c r="H652" s="9">
        <v>-1000</v>
      </c>
      <c r="J652" s="8">
        <f t="shared" si="154"/>
        <v>1.01</v>
      </c>
      <c r="K652" s="9">
        <f>IF(J652=N2,'Masse et Centrage'!$G$44,-1000)</f>
        <v>-1000</v>
      </c>
      <c r="L652" s="9">
        <f t="shared" si="148"/>
        <v>0</v>
      </c>
      <c r="S652" s="9">
        <f t="shared" si="155"/>
        <v>750</v>
      </c>
      <c r="T652" s="9">
        <f>IF(S652&lt;Q8,-1000,IF(S652&lt;=Q10,O10*S652+P10,IF(S652&lt;=Q11,O11*S652+P11,IF(S652&lt;=Q12,O12*S652+P12,8000))))</f>
        <v>8000</v>
      </c>
      <c r="U652" s="9">
        <f>IF(S652&lt;Q13,-1000,IF(S652&lt;=Q15,O15*S652+P15,IF(S652&lt;=Q16,O16*S652+P16,IF(S652&lt;=Q17,O17*S652+P17,8000))))</f>
        <v>8000</v>
      </c>
      <c r="V652" s="9">
        <f>'Perfos Décollage'!F2</f>
        <v>500</v>
      </c>
      <c r="W652" s="9">
        <f t="shared" si="149"/>
        <v>0</v>
      </c>
      <c r="X652" s="9">
        <f t="shared" si="146"/>
        <v>-4000</v>
      </c>
      <c r="Y652" s="9">
        <f t="shared" si="150"/>
        <v>0</v>
      </c>
      <c r="Z652" s="9">
        <f t="shared" si="147"/>
        <v>-4000</v>
      </c>
    </row>
    <row r="653" spans="1:26" ht="15">
      <c r="A653" s="8">
        <f t="shared" si="151"/>
        <v>1.0101999999999858</v>
      </c>
      <c r="B653" s="9">
        <f>'Masse et Centrage'!$G$44</f>
        <v>932</v>
      </c>
      <c r="D653" s="8">
        <f t="shared" si="152"/>
        <v>1.0101999999999858</v>
      </c>
      <c r="E653" s="9">
        <v>1043</v>
      </c>
      <c r="G653" s="8">
        <f t="shared" si="153"/>
        <v>1.0101999999999858</v>
      </c>
      <c r="H653" s="9">
        <v>-1000</v>
      </c>
      <c r="J653" s="8">
        <f t="shared" si="154"/>
        <v>1.0102</v>
      </c>
      <c r="K653" s="9">
        <f>IF(J653=N2,'Masse et Centrage'!$G$44,-1000)</f>
        <v>-1000</v>
      </c>
      <c r="L653" s="9">
        <f t="shared" si="148"/>
        <v>0</v>
      </c>
      <c r="S653" s="9">
        <f t="shared" si="155"/>
        <v>751</v>
      </c>
      <c r="T653" s="9">
        <f>IF(S653&lt;Q8,-1000,IF(S653&lt;=Q10,O10*S653+P10,IF(S653&lt;=Q11,O11*S653+P11,IF(S653&lt;=Q12,O12*S653+P12,8000))))</f>
        <v>8000</v>
      </c>
      <c r="U653" s="9">
        <f>IF(S653&lt;Q13,-1000,IF(S653&lt;=Q15,O15*S653+P15,IF(S653&lt;=Q16,O16*S653+P16,IF(S653&lt;=Q17,O17*S653+P17,8000))))</f>
        <v>8000</v>
      </c>
      <c r="V653" s="9">
        <f>'Perfos Décollage'!F2</f>
        <v>500</v>
      </c>
      <c r="W653" s="9">
        <f t="shared" si="149"/>
        <v>0</v>
      </c>
      <c r="X653" s="9">
        <f t="shared" si="146"/>
        <v>-4000</v>
      </c>
      <c r="Y653" s="9">
        <f t="shared" si="150"/>
        <v>0</v>
      </c>
      <c r="Z653" s="9">
        <f t="shared" si="147"/>
        <v>-4000</v>
      </c>
    </row>
    <row r="654" spans="1:26" ht="15">
      <c r="A654" s="8">
        <f t="shared" si="151"/>
        <v>1.0103999999999858</v>
      </c>
      <c r="B654" s="9">
        <f>'Masse et Centrage'!$G$44</f>
        <v>932</v>
      </c>
      <c r="D654" s="8">
        <f t="shared" si="152"/>
        <v>1.0103999999999858</v>
      </c>
      <c r="E654" s="9">
        <v>1043</v>
      </c>
      <c r="G654" s="8">
        <f t="shared" si="153"/>
        <v>1.0103999999999858</v>
      </c>
      <c r="H654" s="9">
        <v>-1000</v>
      </c>
      <c r="J654" s="8">
        <f t="shared" si="154"/>
        <v>1.0104</v>
      </c>
      <c r="K654" s="9">
        <f>IF(J654=N2,'Masse et Centrage'!$G$44,-1000)</f>
        <v>-1000</v>
      </c>
      <c r="L654" s="9">
        <f t="shared" si="148"/>
        <v>0</v>
      </c>
      <c r="S654" s="9">
        <f t="shared" si="155"/>
        <v>752</v>
      </c>
      <c r="T654" s="9">
        <f>IF(S654&lt;Q8,-1000,IF(S654&lt;=Q10,O10*S654+P10,IF(S654&lt;=Q11,O11*S654+P11,IF(S654&lt;=Q12,O12*S654+P12,8000))))</f>
        <v>8000</v>
      </c>
      <c r="U654" s="9">
        <f>IF(S654&lt;Q13,-1000,IF(S654&lt;=Q15,O15*S654+P15,IF(S654&lt;=Q16,O16*S654+P16,IF(S654&lt;=Q17,O17*S654+P17,8000))))</f>
        <v>8000</v>
      </c>
      <c r="V654" s="9">
        <f>'Perfos Décollage'!F2</f>
        <v>500</v>
      </c>
      <c r="W654" s="9">
        <f t="shared" si="149"/>
        <v>0</v>
      </c>
      <c r="X654" s="9">
        <f t="shared" si="146"/>
        <v>-4000</v>
      </c>
      <c r="Y654" s="9">
        <f t="shared" si="150"/>
        <v>0</v>
      </c>
      <c r="Z654" s="9">
        <f t="shared" si="147"/>
        <v>-4000</v>
      </c>
    </row>
    <row r="655" spans="1:26" ht="15">
      <c r="A655" s="8">
        <f t="shared" si="151"/>
        <v>1.0105999999999857</v>
      </c>
      <c r="B655" s="9">
        <f>'Masse et Centrage'!$G$44</f>
        <v>932</v>
      </c>
      <c r="D655" s="8">
        <f t="shared" si="152"/>
        <v>1.0105999999999857</v>
      </c>
      <c r="E655" s="9">
        <v>1043</v>
      </c>
      <c r="G655" s="8">
        <f t="shared" si="153"/>
        <v>1.0105999999999857</v>
      </c>
      <c r="H655" s="9">
        <v>-1000</v>
      </c>
      <c r="J655" s="8">
        <f t="shared" si="154"/>
        <v>1.0106</v>
      </c>
      <c r="K655" s="9">
        <f>IF(J655=N2,'Masse et Centrage'!$G$44,-1000)</f>
        <v>-1000</v>
      </c>
      <c r="L655" s="9">
        <f t="shared" si="148"/>
        <v>0</v>
      </c>
      <c r="S655" s="9">
        <f t="shared" si="155"/>
        <v>753</v>
      </c>
      <c r="T655" s="9">
        <f>IF(S655&lt;Q8,-1000,IF(S655&lt;=Q10,O10*S655+P10,IF(S655&lt;=Q11,O11*S655+P11,IF(S655&lt;=Q12,O12*S655+P12,8000))))</f>
        <v>8000</v>
      </c>
      <c r="U655" s="9">
        <f>IF(S655&lt;Q13,-1000,IF(S655&lt;=Q15,O15*S655+P15,IF(S655&lt;=Q16,O16*S655+P16,IF(S655&lt;=Q17,O17*S655+P17,8000))))</f>
        <v>8000</v>
      </c>
      <c r="V655" s="9">
        <f>'Perfos Décollage'!F2</f>
        <v>500</v>
      </c>
      <c r="W655" s="9">
        <f t="shared" si="149"/>
        <v>0</v>
      </c>
      <c r="X655" s="9">
        <f t="shared" si="146"/>
        <v>-4000</v>
      </c>
      <c r="Y655" s="9">
        <f t="shared" si="150"/>
        <v>0</v>
      </c>
      <c r="Z655" s="9">
        <f t="shared" si="147"/>
        <v>-4000</v>
      </c>
    </row>
    <row r="656" spans="1:26" ht="15">
      <c r="A656" s="8">
        <f t="shared" si="151"/>
        <v>1.0107999999999857</v>
      </c>
      <c r="B656" s="9">
        <f>'Masse et Centrage'!$G$44</f>
        <v>932</v>
      </c>
      <c r="D656" s="8">
        <f t="shared" si="152"/>
        <v>1.0107999999999857</v>
      </c>
      <c r="E656" s="9">
        <v>1043</v>
      </c>
      <c r="G656" s="8">
        <f t="shared" si="153"/>
        <v>1.0107999999999857</v>
      </c>
      <c r="H656" s="9">
        <v>-1000</v>
      </c>
      <c r="J656" s="8">
        <f t="shared" si="154"/>
        <v>1.0108</v>
      </c>
      <c r="K656" s="9">
        <f>IF(J656=N2,'Masse et Centrage'!$G$44,-1000)</f>
        <v>-1000</v>
      </c>
      <c r="L656" s="9">
        <f t="shared" si="148"/>
        <v>0</v>
      </c>
      <c r="S656" s="9">
        <f t="shared" si="155"/>
        <v>754</v>
      </c>
      <c r="T656" s="9">
        <f>IF(S656&lt;Q8,-1000,IF(S656&lt;=Q10,O10*S656+P10,IF(S656&lt;=Q11,O11*S656+P11,IF(S656&lt;=Q12,O12*S656+P12,8000))))</f>
        <v>8000</v>
      </c>
      <c r="U656" s="9">
        <f>IF(S656&lt;Q13,-1000,IF(S656&lt;=Q15,O15*S656+P15,IF(S656&lt;=Q16,O16*S656+P16,IF(S656&lt;=Q17,O17*S656+P17,8000))))</f>
        <v>8000</v>
      </c>
      <c r="V656" s="9">
        <f>'Perfos Décollage'!F2</f>
        <v>500</v>
      </c>
      <c r="W656" s="9">
        <f t="shared" si="149"/>
        <v>0</v>
      </c>
      <c r="X656" s="9">
        <f t="shared" si="146"/>
        <v>-4000</v>
      </c>
      <c r="Y656" s="9">
        <f t="shared" si="150"/>
        <v>0</v>
      </c>
      <c r="Z656" s="9">
        <f t="shared" si="147"/>
        <v>-4000</v>
      </c>
    </row>
    <row r="657" spans="1:26" ht="15">
      <c r="A657" s="8">
        <f t="shared" si="151"/>
        <v>1.0109999999999857</v>
      </c>
      <c r="B657" s="9">
        <f>'Masse et Centrage'!$G$44</f>
        <v>932</v>
      </c>
      <c r="D657" s="8">
        <f t="shared" si="152"/>
        <v>1.0109999999999857</v>
      </c>
      <c r="E657" s="9">
        <v>1043</v>
      </c>
      <c r="G657" s="8">
        <f t="shared" si="153"/>
        <v>1.0109999999999857</v>
      </c>
      <c r="H657" s="9">
        <v>-1000</v>
      </c>
      <c r="J657" s="8">
        <f t="shared" si="154"/>
        <v>1.011</v>
      </c>
      <c r="K657" s="9">
        <f>IF(J657=N2,'Masse et Centrage'!$G$44,-1000)</f>
        <v>-1000</v>
      </c>
      <c r="L657" s="9">
        <f t="shared" si="148"/>
        <v>0</v>
      </c>
      <c r="S657" s="9">
        <f t="shared" si="155"/>
        <v>755</v>
      </c>
      <c r="T657" s="9">
        <f>IF(S657&lt;Q8,-1000,IF(S657&lt;=Q10,O10*S657+P10,IF(S657&lt;=Q11,O11*S657+P11,IF(S657&lt;=Q12,O12*S657+P12,8000))))</f>
        <v>8000</v>
      </c>
      <c r="U657" s="9">
        <f>IF(S657&lt;Q13,-1000,IF(S657&lt;=Q15,O15*S657+P15,IF(S657&lt;=Q16,O16*S657+P16,IF(S657&lt;=Q17,O17*S657+P17,8000))))</f>
        <v>8000</v>
      </c>
      <c r="V657" s="9">
        <f>'Perfos Décollage'!F2</f>
        <v>500</v>
      </c>
      <c r="W657" s="9">
        <f t="shared" si="149"/>
        <v>0</v>
      </c>
      <c r="X657" s="9">
        <f t="shared" si="146"/>
        <v>-4000</v>
      </c>
      <c r="Y657" s="9">
        <f t="shared" si="150"/>
        <v>0</v>
      </c>
      <c r="Z657" s="9">
        <f t="shared" si="147"/>
        <v>-4000</v>
      </c>
    </row>
    <row r="658" spans="1:26" ht="15">
      <c r="A658" s="8">
        <f t="shared" si="151"/>
        <v>1.0111999999999857</v>
      </c>
      <c r="B658" s="9">
        <f>'Masse et Centrage'!$G$44</f>
        <v>932</v>
      </c>
      <c r="D658" s="8">
        <f t="shared" si="152"/>
        <v>1.0111999999999857</v>
      </c>
      <c r="E658" s="9">
        <v>1043</v>
      </c>
      <c r="G658" s="8">
        <f t="shared" si="153"/>
        <v>1.0111999999999857</v>
      </c>
      <c r="H658" s="9">
        <v>-1000</v>
      </c>
      <c r="J658" s="8">
        <f t="shared" si="154"/>
        <v>1.0112</v>
      </c>
      <c r="K658" s="9">
        <f>IF(J658=N2,'Masse et Centrage'!$G$44,-1000)</f>
        <v>-1000</v>
      </c>
      <c r="L658" s="9">
        <f t="shared" si="148"/>
        <v>0</v>
      </c>
      <c r="S658" s="9">
        <f t="shared" si="155"/>
        <v>756</v>
      </c>
      <c r="T658" s="9">
        <f>IF(S658&lt;Q8,-1000,IF(S658&lt;=Q10,O10*S658+P10,IF(S658&lt;=Q11,O11*S658+P11,IF(S658&lt;=Q12,O12*S658+P12,8000))))</f>
        <v>8000</v>
      </c>
      <c r="U658" s="9">
        <f>IF(S658&lt;Q13,-1000,IF(S658&lt;=Q15,O15*S658+P15,IF(S658&lt;=Q16,O16*S658+P16,IF(S658&lt;=Q17,O17*S658+P17,8000))))</f>
        <v>8000</v>
      </c>
      <c r="V658" s="9">
        <f>'Perfos Décollage'!F2</f>
        <v>500</v>
      </c>
      <c r="W658" s="9">
        <f t="shared" si="149"/>
        <v>0</v>
      </c>
      <c r="X658" s="9">
        <f t="shared" si="146"/>
        <v>-4000</v>
      </c>
      <c r="Y658" s="9">
        <f t="shared" si="150"/>
        <v>0</v>
      </c>
      <c r="Z658" s="9">
        <f t="shared" si="147"/>
        <v>-4000</v>
      </c>
    </row>
    <row r="659" spans="1:26" ht="15">
      <c r="A659" s="8">
        <f t="shared" si="151"/>
        <v>1.0113999999999856</v>
      </c>
      <c r="B659" s="9">
        <f>'Masse et Centrage'!$G$44</f>
        <v>932</v>
      </c>
      <c r="D659" s="8">
        <f t="shared" si="152"/>
        <v>1.0113999999999856</v>
      </c>
      <c r="E659" s="9">
        <v>1043</v>
      </c>
      <c r="G659" s="8">
        <f t="shared" si="153"/>
        <v>1.0113999999999856</v>
      </c>
      <c r="H659" s="9">
        <v>-1000</v>
      </c>
      <c r="J659" s="8">
        <f t="shared" si="154"/>
        <v>1.0114</v>
      </c>
      <c r="K659" s="9">
        <f>IF(J659=N2,'Masse et Centrage'!$G$44,-1000)</f>
        <v>-1000</v>
      </c>
      <c r="L659" s="9">
        <f t="shared" si="148"/>
        <v>0</v>
      </c>
      <c r="S659" s="9">
        <f t="shared" si="155"/>
        <v>757</v>
      </c>
      <c r="T659" s="9">
        <f>IF(S659&lt;Q8,-1000,IF(S659&lt;=Q10,O10*S659+P10,IF(S659&lt;=Q11,O11*S659+P11,IF(S659&lt;=Q12,O12*S659+P12,8000))))</f>
        <v>8000</v>
      </c>
      <c r="U659" s="9">
        <f>IF(S659&lt;Q13,-1000,IF(S659&lt;=Q15,O15*S659+P15,IF(S659&lt;=Q16,O16*S659+P16,IF(S659&lt;=Q17,O17*S659+P17,8000))))</f>
        <v>8000</v>
      </c>
      <c r="V659" s="9">
        <f>'Perfos Décollage'!F2</f>
        <v>500</v>
      </c>
      <c r="W659" s="9">
        <f t="shared" si="149"/>
        <v>0</v>
      </c>
      <c r="X659" s="9">
        <f t="shared" si="146"/>
        <v>-4000</v>
      </c>
      <c r="Y659" s="9">
        <f t="shared" si="150"/>
        <v>0</v>
      </c>
      <c r="Z659" s="9">
        <f t="shared" si="147"/>
        <v>-4000</v>
      </c>
    </row>
    <row r="660" spans="1:26" ht="15">
      <c r="A660" s="8">
        <f t="shared" si="151"/>
        <v>1.0115999999999856</v>
      </c>
      <c r="B660" s="9">
        <f>'Masse et Centrage'!$G$44</f>
        <v>932</v>
      </c>
      <c r="D660" s="8">
        <f t="shared" si="152"/>
        <v>1.0115999999999856</v>
      </c>
      <c r="E660" s="9">
        <v>1043</v>
      </c>
      <c r="G660" s="8">
        <f t="shared" si="153"/>
        <v>1.0115999999999856</v>
      </c>
      <c r="H660" s="9">
        <v>-1000</v>
      </c>
      <c r="J660" s="8">
        <f t="shared" si="154"/>
        <v>1.0116</v>
      </c>
      <c r="K660" s="9">
        <f>IF(J660=N2,'Masse et Centrage'!$G$44,-1000)</f>
        <v>-1000</v>
      </c>
      <c r="L660" s="9">
        <f t="shared" si="148"/>
        <v>0</v>
      </c>
      <c r="S660" s="9">
        <f t="shared" si="155"/>
        <v>758</v>
      </c>
      <c r="T660" s="9">
        <f>IF(S660&lt;Q8,-1000,IF(S660&lt;=Q10,O10*S660+P10,IF(S660&lt;=Q11,O11*S660+P11,IF(S660&lt;=Q12,O12*S660+P12,8000))))</f>
        <v>8000</v>
      </c>
      <c r="U660" s="9">
        <f>IF(S660&lt;Q13,-1000,IF(S660&lt;=Q15,O15*S660+P15,IF(S660&lt;=Q16,O16*S660+P16,IF(S660&lt;=Q17,O17*S660+P17,8000))))</f>
        <v>8000</v>
      </c>
      <c r="V660" s="9">
        <f>'Perfos Décollage'!F2</f>
        <v>500</v>
      </c>
      <c r="W660" s="9">
        <f t="shared" si="149"/>
        <v>0</v>
      </c>
      <c r="X660" s="9">
        <f t="shared" si="146"/>
        <v>-4000</v>
      </c>
      <c r="Y660" s="9">
        <f t="shared" si="150"/>
        <v>0</v>
      </c>
      <c r="Z660" s="9">
        <f t="shared" si="147"/>
        <v>-4000</v>
      </c>
    </row>
    <row r="661" spans="1:26" ht="15">
      <c r="A661" s="8">
        <f t="shared" si="151"/>
        <v>1.0117999999999856</v>
      </c>
      <c r="B661" s="9">
        <f>'Masse et Centrage'!$G$44</f>
        <v>932</v>
      </c>
      <c r="D661" s="8">
        <f t="shared" si="152"/>
        <v>1.0117999999999856</v>
      </c>
      <c r="E661" s="9">
        <v>1043</v>
      </c>
      <c r="G661" s="8">
        <f t="shared" si="153"/>
        <v>1.0117999999999856</v>
      </c>
      <c r="H661" s="9">
        <v>-1000</v>
      </c>
      <c r="J661" s="8">
        <f t="shared" si="154"/>
        <v>1.0118</v>
      </c>
      <c r="K661" s="9">
        <f>IF(J661=N2,'Masse et Centrage'!$G$44,-1000)</f>
        <v>-1000</v>
      </c>
      <c r="L661" s="9">
        <f t="shared" si="148"/>
        <v>0</v>
      </c>
      <c r="S661" s="9">
        <f t="shared" si="155"/>
        <v>759</v>
      </c>
      <c r="T661" s="9">
        <f>IF(S661&lt;Q8,-1000,IF(S661&lt;=Q10,O10*S661+P10,IF(S661&lt;=Q11,O11*S661+P11,IF(S661&lt;=Q12,O12*S661+P12,8000))))</f>
        <v>8000</v>
      </c>
      <c r="U661" s="9">
        <f>IF(S661&lt;Q13,-1000,IF(S661&lt;=Q15,O15*S661+P15,IF(S661&lt;=Q16,O16*S661+P16,IF(S661&lt;=Q17,O17*S661+P17,8000))))</f>
        <v>8000</v>
      </c>
      <c r="V661" s="9">
        <f>'Perfos Décollage'!F2</f>
        <v>500</v>
      </c>
      <c r="W661" s="9">
        <f t="shared" si="149"/>
        <v>0</v>
      </c>
      <c r="X661" s="9">
        <f t="shared" si="146"/>
        <v>-4000</v>
      </c>
      <c r="Y661" s="9">
        <f t="shared" si="150"/>
        <v>0</v>
      </c>
      <c r="Z661" s="9">
        <f t="shared" si="147"/>
        <v>-4000</v>
      </c>
    </row>
    <row r="662" spans="1:26" ht="15">
      <c r="A662" s="8">
        <f t="shared" si="151"/>
        <v>1.0119999999999856</v>
      </c>
      <c r="B662" s="9">
        <f>'Masse et Centrage'!$G$44</f>
        <v>932</v>
      </c>
      <c r="D662" s="8">
        <f t="shared" si="152"/>
        <v>1.0119999999999856</v>
      </c>
      <c r="E662" s="9">
        <v>1043</v>
      </c>
      <c r="G662" s="8">
        <f t="shared" si="153"/>
        <v>1.0119999999999856</v>
      </c>
      <c r="H662" s="9">
        <v>-1000</v>
      </c>
      <c r="J662" s="8">
        <f t="shared" si="154"/>
        <v>1.012</v>
      </c>
      <c r="K662" s="9">
        <f>IF(J662=N2,'Masse et Centrage'!$G$44,-1000)</f>
        <v>-1000</v>
      </c>
      <c r="L662" s="9">
        <f t="shared" si="148"/>
        <v>0</v>
      </c>
      <c r="S662" s="9">
        <f t="shared" si="155"/>
        <v>760</v>
      </c>
      <c r="T662" s="9">
        <f>IF(S662&lt;Q8,-1000,IF(S662&lt;=Q10,O10*S662+P10,IF(S662&lt;=Q11,O11*S662+P11,IF(S662&lt;=Q12,O12*S662+P12,8000))))</f>
        <v>8000</v>
      </c>
      <c r="U662" s="9">
        <f>IF(S662&lt;Q13,-1000,IF(S662&lt;=Q15,O15*S662+P15,IF(S662&lt;=Q16,O16*S662+P16,IF(S662&lt;=Q17,O17*S662+P17,8000))))</f>
        <v>8000</v>
      </c>
      <c r="V662" s="9">
        <f>'Perfos Décollage'!F2</f>
        <v>500</v>
      </c>
      <c r="W662" s="9">
        <f t="shared" si="149"/>
        <v>0</v>
      </c>
      <c r="X662" s="9">
        <f t="shared" si="146"/>
        <v>-4000</v>
      </c>
      <c r="Y662" s="9">
        <f t="shared" si="150"/>
        <v>0</v>
      </c>
      <c r="Z662" s="9">
        <f t="shared" si="147"/>
        <v>-4000</v>
      </c>
    </row>
    <row r="663" spans="1:26" ht="15">
      <c r="A663" s="8">
        <f t="shared" si="151"/>
        <v>1.0121999999999856</v>
      </c>
      <c r="B663" s="9">
        <f>'Masse et Centrage'!$G$44</f>
        <v>932</v>
      </c>
      <c r="D663" s="8">
        <f t="shared" si="152"/>
        <v>1.0121999999999856</v>
      </c>
      <c r="E663" s="9">
        <v>1043</v>
      </c>
      <c r="G663" s="8">
        <f t="shared" si="153"/>
        <v>1.0121999999999856</v>
      </c>
      <c r="H663" s="9">
        <v>-1000</v>
      </c>
      <c r="J663" s="8">
        <f t="shared" si="154"/>
        <v>1.0122</v>
      </c>
      <c r="K663" s="9">
        <f>IF(J663=N2,'Masse et Centrage'!$G$44,-1000)</f>
        <v>-1000</v>
      </c>
      <c r="L663" s="9">
        <f t="shared" si="148"/>
        <v>0</v>
      </c>
      <c r="S663" s="9">
        <f t="shared" si="155"/>
        <v>761</v>
      </c>
      <c r="T663" s="9">
        <f>IF(S663&lt;Q8,-1000,IF(S663&lt;=Q10,O10*S663+P10,IF(S663&lt;=Q11,O11*S663+P11,IF(S663&lt;=Q12,O12*S663+P12,8000))))</f>
        <v>8000</v>
      </c>
      <c r="U663" s="9">
        <f>IF(S663&lt;Q13,-1000,IF(S663&lt;=Q15,O15*S663+P15,IF(S663&lt;=Q16,O16*S663+P16,IF(S663&lt;=Q17,O17*S663+P17,8000))))</f>
        <v>8000</v>
      </c>
      <c r="V663" s="9">
        <f>'Perfos Décollage'!F2</f>
        <v>500</v>
      </c>
      <c r="W663" s="9">
        <f t="shared" si="149"/>
        <v>0</v>
      </c>
      <c r="X663" s="9">
        <f t="shared" si="146"/>
        <v>-4000</v>
      </c>
      <c r="Y663" s="9">
        <f t="shared" si="150"/>
        <v>0</v>
      </c>
      <c r="Z663" s="9">
        <f t="shared" si="147"/>
        <v>-4000</v>
      </c>
    </row>
    <row r="664" spans="1:26" ht="15">
      <c r="A664" s="8">
        <f t="shared" si="151"/>
        <v>1.0123999999999855</v>
      </c>
      <c r="B664" s="9">
        <f>'Masse et Centrage'!$G$44</f>
        <v>932</v>
      </c>
      <c r="D664" s="8">
        <f t="shared" si="152"/>
        <v>1.0123999999999855</v>
      </c>
      <c r="E664" s="9">
        <v>1043</v>
      </c>
      <c r="G664" s="8">
        <f t="shared" si="153"/>
        <v>1.0123999999999855</v>
      </c>
      <c r="H664" s="9">
        <v>-1000</v>
      </c>
      <c r="J664" s="8">
        <f t="shared" si="154"/>
        <v>1.0124</v>
      </c>
      <c r="K664" s="9">
        <f>IF(J664=N2,'Masse et Centrage'!$G$44,-1000)</f>
        <v>-1000</v>
      </c>
      <c r="L664" s="9">
        <f t="shared" si="148"/>
        <v>0</v>
      </c>
      <c r="S664" s="9">
        <f t="shared" si="155"/>
        <v>762</v>
      </c>
      <c r="T664" s="9">
        <f>IF(S664&lt;Q8,-1000,IF(S664&lt;=Q10,O10*S664+P10,IF(S664&lt;=Q11,O11*S664+P11,IF(S664&lt;=Q12,O12*S664+P12,8000))))</f>
        <v>8000</v>
      </c>
      <c r="U664" s="9">
        <f>IF(S664&lt;Q13,-1000,IF(S664&lt;=Q15,O15*S664+P15,IF(S664&lt;=Q16,O16*S664+P16,IF(S664&lt;=Q17,O17*S664+P17,8000))))</f>
        <v>8000</v>
      </c>
      <c r="V664" s="9">
        <f>'Perfos Décollage'!F2</f>
        <v>500</v>
      </c>
      <c r="W664" s="9">
        <f t="shared" si="149"/>
        <v>0</v>
      </c>
      <c r="X664" s="9">
        <f t="shared" si="146"/>
        <v>-4000</v>
      </c>
      <c r="Y664" s="9">
        <f t="shared" si="150"/>
        <v>0</v>
      </c>
      <c r="Z664" s="9">
        <f t="shared" si="147"/>
        <v>-4000</v>
      </c>
    </row>
    <row r="665" spans="1:26" ht="15">
      <c r="A665" s="8">
        <f t="shared" si="151"/>
        <v>1.0125999999999855</v>
      </c>
      <c r="B665" s="9">
        <f>'Masse et Centrage'!$G$44</f>
        <v>932</v>
      </c>
      <c r="D665" s="8">
        <f t="shared" si="152"/>
        <v>1.0125999999999855</v>
      </c>
      <c r="E665" s="9">
        <v>1043</v>
      </c>
      <c r="G665" s="8">
        <f t="shared" si="153"/>
        <v>1.0125999999999855</v>
      </c>
      <c r="H665" s="9">
        <v>-1000</v>
      </c>
      <c r="J665" s="8">
        <f t="shared" si="154"/>
        <v>1.0126</v>
      </c>
      <c r="K665" s="9">
        <f>IF(J665=N2,'Masse et Centrage'!$G$44,-1000)</f>
        <v>-1000</v>
      </c>
      <c r="L665" s="9">
        <f t="shared" si="148"/>
        <v>0</v>
      </c>
      <c r="S665" s="9">
        <f t="shared" si="155"/>
        <v>763</v>
      </c>
      <c r="T665" s="9">
        <f>IF(S665&lt;Q8,-1000,IF(S665&lt;=Q10,O10*S665+P10,IF(S665&lt;=Q11,O11*S665+P11,IF(S665&lt;=Q12,O12*S665+P12,8000))))</f>
        <v>8000</v>
      </c>
      <c r="U665" s="9">
        <f>IF(S665&lt;Q13,-1000,IF(S665&lt;=Q15,O15*S665+P15,IF(S665&lt;=Q16,O16*S665+P16,IF(S665&lt;=Q17,O17*S665+P17,8000))))</f>
        <v>8000</v>
      </c>
      <c r="V665" s="9">
        <f>'Perfos Décollage'!F2</f>
        <v>500</v>
      </c>
      <c r="W665" s="9">
        <f t="shared" si="149"/>
        <v>0</v>
      </c>
      <c r="X665" s="9">
        <f t="shared" si="146"/>
        <v>-4000</v>
      </c>
      <c r="Y665" s="9">
        <f t="shared" si="150"/>
        <v>0</v>
      </c>
      <c r="Z665" s="9">
        <f t="shared" si="147"/>
        <v>-4000</v>
      </c>
    </row>
    <row r="666" spans="1:26" ht="15">
      <c r="A666" s="8">
        <f t="shared" si="151"/>
        <v>1.0127999999999855</v>
      </c>
      <c r="B666" s="9">
        <f>'Masse et Centrage'!$G$44</f>
        <v>932</v>
      </c>
      <c r="D666" s="8">
        <f t="shared" si="152"/>
        <v>1.0127999999999855</v>
      </c>
      <c r="E666" s="9">
        <v>1043</v>
      </c>
      <c r="G666" s="8">
        <f t="shared" si="153"/>
        <v>1.0127999999999855</v>
      </c>
      <c r="H666" s="9">
        <v>-1000</v>
      </c>
      <c r="J666" s="8">
        <f t="shared" si="154"/>
        <v>1.0128</v>
      </c>
      <c r="K666" s="9">
        <f>IF(J666=N2,'Masse et Centrage'!$G$44,-1000)</f>
        <v>-1000</v>
      </c>
      <c r="L666" s="9">
        <f t="shared" si="148"/>
        <v>0</v>
      </c>
      <c r="S666" s="9">
        <f t="shared" si="155"/>
        <v>764</v>
      </c>
      <c r="T666" s="9">
        <f>IF(S666&lt;Q8,-1000,IF(S666&lt;=Q10,O10*S666+P10,IF(S666&lt;=Q11,O11*S666+P11,IF(S666&lt;=Q12,O12*S666+P12,8000))))</f>
        <v>8000</v>
      </c>
      <c r="U666" s="9">
        <f>IF(S666&lt;Q13,-1000,IF(S666&lt;=Q15,O15*S666+P15,IF(S666&lt;=Q16,O16*S666+P16,IF(S666&lt;=Q17,O17*S666+P17,8000))))</f>
        <v>8000</v>
      </c>
      <c r="V666" s="9">
        <f>'Perfos Décollage'!F2</f>
        <v>500</v>
      </c>
      <c r="W666" s="9">
        <f t="shared" si="149"/>
        <v>0</v>
      </c>
      <c r="X666" s="9">
        <f t="shared" si="146"/>
        <v>-4000</v>
      </c>
      <c r="Y666" s="9">
        <f t="shared" si="150"/>
        <v>0</v>
      </c>
      <c r="Z666" s="9">
        <f t="shared" si="147"/>
        <v>-4000</v>
      </c>
    </row>
    <row r="667" spans="1:26" ht="15">
      <c r="A667" s="8">
        <f t="shared" si="151"/>
        <v>1.0129999999999855</v>
      </c>
      <c r="B667" s="9">
        <f>'Masse et Centrage'!$G$44</f>
        <v>932</v>
      </c>
      <c r="D667" s="8">
        <f t="shared" si="152"/>
        <v>1.0129999999999855</v>
      </c>
      <c r="E667" s="9">
        <v>1043</v>
      </c>
      <c r="G667" s="8">
        <f t="shared" si="153"/>
        <v>1.0129999999999855</v>
      </c>
      <c r="H667" s="9">
        <v>-1000</v>
      </c>
      <c r="J667" s="8">
        <f t="shared" si="154"/>
        <v>1.013</v>
      </c>
      <c r="K667" s="9">
        <f>IF(J667=N2,'Masse et Centrage'!$G$44,-1000)</f>
        <v>-1000</v>
      </c>
      <c r="L667" s="9">
        <f t="shared" si="148"/>
        <v>0</v>
      </c>
      <c r="S667" s="9">
        <f t="shared" si="155"/>
        <v>765</v>
      </c>
      <c r="T667" s="9">
        <f>IF(S667&lt;Q8,-1000,IF(S667&lt;=Q10,O10*S667+P10,IF(S667&lt;=Q11,O11*S667+P11,IF(S667&lt;=Q12,O12*S667+P12,8000))))</f>
        <v>8000</v>
      </c>
      <c r="U667" s="9">
        <f>IF(S667&lt;Q13,-1000,IF(S667&lt;=Q15,O15*S667+P15,IF(S667&lt;=Q16,O16*S667+P16,IF(S667&lt;=Q17,O17*S667+P17,8000))))</f>
        <v>8000</v>
      </c>
      <c r="V667" s="9">
        <f>'Perfos Décollage'!F2</f>
        <v>500</v>
      </c>
      <c r="W667" s="9">
        <f t="shared" si="149"/>
        <v>0</v>
      </c>
      <c r="X667" s="9">
        <f t="shared" si="146"/>
        <v>-4000</v>
      </c>
      <c r="Y667" s="9">
        <f t="shared" si="150"/>
        <v>0</v>
      </c>
      <c r="Z667" s="9">
        <f t="shared" si="147"/>
        <v>-4000</v>
      </c>
    </row>
    <row r="668" spans="1:26" ht="15">
      <c r="A668" s="8">
        <f t="shared" si="151"/>
        <v>1.0131999999999854</v>
      </c>
      <c r="B668" s="9">
        <f>'Masse et Centrage'!$G$44</f>
        <v>932</v>
      </c>
      <c r="D668" s="8">
        <f t="shared" si="152"/>
        <v>1.0131999999999854</v>
      </c>
      <c r="E668" s="9">
        <v>1043</v>
      </c>
      <c r="G668" s="8">
        <f t="shared" si="153"/>
        <v>1.0131999999999854</v>
      </c>
      <c r="H668" s="9">
        <v>-1000</v>
      </c>
      <c r="J668" s="8">
        <f t="shared" si="154"/>
        <v>1.0132</v>
      </c>
      <c r="K668" s="9">
        <f>IF(J668=N2,'Masse et Centrage'!$G$44,-1000)</f>
        <v>-1000</v>
      </c>
      <c r="L668" s="9">
        <f t="shared" si="148"/>
        <v>0</v>
      </c>
      <c r="S668" s="9">
        <f t="shared" si="155"/>
        <v>766</v>
      </c>
      <c r="T668" s="9">
        <f>IF(S668&lt;Q8,-1000,IF(S668&lt;=Q10,O10*S668+P10,IF(S668&lt;=Q11,O11*S668+P11,IF(S668&lt;=Q12,O12*S668+P12,8000))))</f>
        <v>8000</v>
      </c>
      <c r="U668" s="9">
        <f>IF(S668&lt;Q13,-1000,IF(S668&lt;=Q15,O15*S668+P15,IF(S668&lt;=Q16,O16*S668+P16,IF(S668&lt;=Q17,O17*S668+P17,8000))))</f>
        <v>8000</v>
      </c>
      <c r="V668" s="9">
        <f>'Perfos Décollage'!F2</f>
        <v>500</v>
      </c>
      <c r="W668" s="9">
        <f t="shared" si="149"/>
        <v>0</v>
      </c>
      <c r="X668" s="9">
        <f t="shared" si="146"/>
        <v>-4000</v>
      </c>
      <c r="Y668" s="9">
        <f t="shared" si="150"/>
        <v>0</v>
      </c>
      <c r="Z668" s="9">
        <f t="shared" si="147"/>
        <v>-4000</v>
      </c>
    </row>
    <row r="669" spans="1:26" ht="15">
      <c r="A669" s="8">
        <f t="shared" si="151"/>
        <v>1.0133999999999854</v>
      </c>
      <c r="B669" s="9">
        <f>'Masse et Centrage'!$G$44</f>
        <v>932</v>
      </c>
      <c r="D669" s="8">
        <f t="shared" si="152"/>
        <v>1.0133999999999854</v>
      </c>
      <c r="E669" s="9">
        <v>1043</v>
      </c>
      <c r="G669" s="8">
        <f t="shared" si="153"/>
        <v>1.0133999999999854</v>
      </c>
      <c r="H669" s="9">
        <v>-1000</v>
      </c>
      <c r="J669" s="8">
        <f t="shared" si="154"/>
        <v>1.0134</v>
      </c>
      <c r="K669" s="9">
        <f>IF(J669=N2,'Masse et Centrage'!$G$44,-1000)</f>
        <v>-1000</v>
      </c>
      <c r="L669" s="9">
        <f t="shared" si="148"/>
        <v>0</v>
      </c>
      <c r="S669" s="9">
        <f t="shared" si="155"/>
        <v>767</v>
      </c>
      <c r="T669" s="9">
        <f>IF(S669&lt;Q8,-1000,IF(S669&lt;=Q10,O10*S669+P10,IF(S669&lt;=Q11,O11*S669+P11,IF(S669&lt;=Q12,O12*S669+P12,8000))))</f>
        <v>8000</v>
      </c>
      <c r="U669" s="9">
        <f>IF(S669&lt;Q13,-1000,IF(S669&lt;=Q15,O15*S669+P15,IF(S669&lt;=Q16,O16*S669+P16,IF(S669&lt;=Q17,O17*S669+P17,8000))))</f>
        <v>8000</v>
      </c>
      <c r="V669" s="9">
        <f>'Perfos Décollage'!F2</f>
        <v>500</v>
      </c>
      <c r="W669" s="9">
        <f t="shared" si="149"/>
        <v>0</v>
      </c>
      <c r="X669" s="9">
        <f t="shared" si="146"/>
        <v>-4000</v>
      </c>
      <c r="Y669" s="9">
        <f t="shared" si="150"/>
        <v>0</v>
      </c>
      <c r="Z669" s="9">
        <f t="shared" si="147"/>
        <v>-4000</v>
      </c>
    </row>
    <row r="670" spans="1:26" ht="15">
      <c r="A670" s="8">
        <f t="shared" si="151"/>
        <v>1.0135999999999854</v>
      </c>
      <c r="B670" s="9">
        <f>'Masse et Centrage'!$G$44</f>
        <v>932</v>
      </c>
      <c r="D670" s="8">
        <f t="shared" si="152"/>
        <v>1.0135999999999854</v>
      </c>
      <c r="E670" s="9">
        <v>1043</v>
      </c>
      <c r="G670" s="8">
        <f t="shared" si="153"/>
        <v>1.0135999999999854</v>
      </c>
      <c r="H670" s="9">
        <v>-1000</v>
      </c>
      <c r="J670" s="8">
        <f t="shared" si="154"/>
        <v>1.0136</v>
      </c>
      <c r="K670" s="9">
        <f>IF(J670=N2,'Masse et Centrage'!$G$44,-1000)</f>
        <v>-1000</v>
      </c>
      <c r="L670" s="9">
        <f t="shared" si="148"/>
        <v>0</v>
      </c>
      <c r="S670" s="9">
        <f t="shared" si="155"/>
        <v>768</v>
      </c>
      <c r="T670" s="9">
        <f>IF(S670&lt;Q8,-1000,IF(S670&lt;=Q10,O10*S670+P10,IF(S670&lt;=Q11,O11*S670+P11,IF(S670&lt;=Q12,O12*S670+P12,8000))))</f>
        <v>8000</v>
      </c>
      <c r="U670" s="9">
        <f>IF(S670&lt;Q13,-1000,IF(S670&lt;=Q15,O15*S670+P15,IF(S670&lt;=Q16,O16*S670+P16,IF(S670&lt;=Q17,O17*S670+P17,8000))))</f>
        <v>8000</v>
      </c>
      <c r="V670" s="9">
        <f>'Perfos Décollage'!F2</f>
        <v>500</v>
      </c>
      <c r="W670" s="9">
        <f t="shared" si="149"/>
        <v>0</v>
      </c>
      <c r="X670" s="9">
        <f t="shared" si="146"/>
        <v>-4000</v>
      </c>
      <c r="Y670" s="9">
        <f t="shared" si="150"/>
        <v>0</v>
      </c>
      <c r="Z670" s="9">
        <f t="shared" si="147"/>
        <v>-4000</v>
      </c>
    </row>
    <row r="671" spans="1:26" ht="15">
      <c r="A671" s="8">
        <f t="shared" si="151"/>
        <v>1.0137999999999854</v>
      </c>
      <c r="B671" s="9">
        <f>'Masse et Centrage'!$G$44</f>
        <v>932</v>
      </c>
      <c r="D671" s="8">
        <f t="shared" si="152"/>
        <v>1.0137999999999854</v>
      </c>
      <c r="E671" s="9">
        <v>1043</v>
      </c>
      <c r="G671" s="8">
        <f t="shared" si="153"/>
        <v>1.0137999999999854</v>
      </c>
      <c r="H671" s="9">
        <v>-1000</v>
      </c>
      <c r="J671" s="8">
        <f t="shared" si="154"/>
        <v>1.0138</v>
      </c>
      <c r="K671" s="9">
        <f>IF(J671=N2,'Masse et Centrage'!$G$44,-1000)</f>
        <v>-1000</v>
      </c>
      <c r="L671" s="9">
        <f t="shared" si="148"/>
        <v>0</v>
      </c>
      <c r="S671" s="9">
        <f t="shared" si="155"/>
        <v>769</v>
      </c>
      <c r="T671" s="9">
        <f>IF(S671&lt;Q8,-1000,IF(S671&lt;=Q10,O10*S671+P10,IF(S671&lt;=Q11,O11*S671+P11,IF(S671&lt;=Q12,O12*S671+P12,8000))))</f>
        <v>8000</v>
      </c>
      <c r="U671" s="9">
        <f>IF(S671&lt;Q13,-1000,IF(S671&lt;=Q15,O15*S671+P15,IF(S671&lt;=Q16,O16*S671+P16,IF(S671&lt;=Q17,O17*S671+P17,8000))))</f>
        <v>8000</v>
      </c>
      <c r="V671" s="9">
        <f>'Perfos Décollage'!F2</f>
        <v>500</v>
      </c>
      <c r="W671" s="9">
        <f t="shared" si="149"/>
        <v>0</v>
      </c>
      <c r="X671" s="9">
        <f t="shared" si="146"/>
        <v>-4000</v>
      </c>
      <c r="Y671" s="9">
        <f t="shared" si="150"/>
        <v>0</v>
      </c>
      <c r="Z671" s="9">
        <f t="shared" si="147"/>
        <v>-4000</v>
      </c>
    </row>
    <row r="672" spans="1:26" ht="15">
      <c r="A672" s="8">
        <f t="shared" si="151"/>
        <v>1.0139999999999854</v>
      </c>
      <c r="B672" s="9">
        <f>'Masse et Centrage'!$G$44</f>
        <v>932</v>
      </c>
      <c r="D672" s="8">
        <f t="shared" si="152"/>
        <v>1.0139999999999854</v>
      </c>
      <c r="E672" s="9">
        <v>1043</v>
      </c>
      <c r="G672" s="8">
        <f t="shared" si="153"/>
        <v>1.0139999999999854</v>
      </c>
      <c r="H672" s="9">
        <v>-1000</v>
      </c>
      <c r="J672" s="8">
        <f t="shared" si="154"/>
        <v>1.014</v>
      </c>
      <c r="K672" s="9">
        <f>IF(J672=N2,'Masse et Centrage'!$G$44,-1000)</f>
        <v>-1000</v>
      </c>
      <c r="L672" s="9">
        <f t="shared" si="148"/>
        <v>0</v>
      </c>
      <c r="S672" s="9">
        <f t="shared" si="155"/>
        <v>770</v>
      </c>
      <c r="T672" s="9">
        <f>IF(S672&lt;Q8,-1000,IF(S672&lt;=Q10,O10*S672+P10,IF(S672&lt;=Q11,O11*S672+P11,IF(S672&lt;=Q12,O12*S672+P12,8000))))</f>
        <v>8000</v>
      </c>
      <c r="U672" s="9">
        <f>IF(S672&lt;Q13,-1000,IF(S672&lt;=Q15,O15*S672+P15,IF(S672&lt;=Q16,O16*S672+P16,IF(S672&lt;=Q17,O17*S672+P17,8000))))</f>
        <v>8000</v>
      </c>
      <c r="V672" s="9">
        <f>'Perfos Décollage'!F2</f>
        <v>500</v>
      </c>
      <c r="W672" s="9">
        <f t="shared" si="149"/>
        <v>0</v>
      </c>
      <c r="X672" s="9">
        <f t="shared" si="146"/>
        <v>-4000</v>
      </c>
      <c r="Y672" s="9">
        <f t="shared" si="150"/>
        <v>0</v>
      </c>
      <c r="Z672" s="9">
        <f t="shared" si="147"/>
        <v>-4000</v>
      </c>
    </row>
    <row r="673" spans="1:26" ht="15">
      <c r="A673" s="8">
        <f t="shared" si="151"/>
        <v>1.0141999999999853</v>
      </c>
      <c r="B673" s="9">
        <f>'Masse et Centrage'!$G$44</f>
        <v>932</v>
      </c>
      <c r="D673" s="8">
        <f t="shared" si="152"/>
        <v>1.0141999999999853</v>
      </c>
      <c r="E673" s="9">
        <v>1043</v>
      </c>
      <c r="G673" s="8">
        <f t="shared" si="153"/>
        <v>1.0141999999999853</v>
      </c>
      <c r="H673" s="9">
        <v>-1000</v>
      </c>
      <c r="J673" s="8">
        <f t="shared" si="154"/>
        <v>1.0142</v>
      </c>
      <c r="K673" s="9">
        <f>IF(J673=N2,'Masse et Centrage'!$G$44,-1000)</f>
        <v>-1000</v>
      </c>
      <c r="L673" s="9">
        <f t="shared" si="148"/>
        <v>0</v>
      </c>
      <c r="S673" s="9">
        <f t="shared" si="155"/>
        <v>771</v>
      </c>
      <c r="T673" s="9">
        <f>IF(S673&lt;Q8,-1000,IF(S673&lt;=Q10,O10*S673+P10,IF(S673&lt;=Q11,O11*S673+P11,IF(S673&lt;=Q12,O12*S673+P12,8000))))</f>
        <v>8000</v>
      </c>
      <c r="U673" s="9">
        <f>IF(S673&lt;Q13,-1000,IF(S673&lt;=Q15,O15*S673+P15,IF(S673&lt;=Q16,O16*S673+P16,IF(S673&lt;=Q17,O17*S673+P17,8000))))</f>
        <v>8000</v>
      </c>
      <c r="V673" s="9">
        <f>'Perfos Décollage'!F2</f>
        <v>500</v>
      </c>
      <c r="W673" s="9">
        <f t="shared" si="149"/>
        <v>0</v>
      </c>
      <c r="X673" s="9">
        <f t="shared" si="146"/>
        <v>-4000</v>
      </c>
      <c r="Y673" s="9">
        <f t="shared" si="150"/>
        <v>0</v>
      </c>
      <c r="Z673" s="9">
        <f t="shared" si="147"/>
        <v>-4000</v>
      </c>
    </row>
    <row r="674" spans="1:26" ht="15">
      <c r="A674" s="8">
        <f t="shared" si="151"/>
        <v>1.0143999999999853</v>
      </c>
      <c r="B674" s="9">
        <f>'Masse et Centrage'!$G$44</f>
        <v>932</v>
      </c>
      <c r="D674" s="8">
        <f t="shared" si="152"/>
        <v>1.0143999999999853</v>
      </c>
      <c r="E674" s="9">
        <v>1043</v>
      </c>
      <c r="G674" s="8">
        <f t="shared" si="153"/>
        <v>1.0143999999999853</v>
      </c>
      <c r="H674" s="9">
        <v>-1000</v>
      </c>
      <c r="J674" s="8">
        <f t="shared" si="154"/>
        <v>1.0144</v>
      </c>
      <c r="K674" s="9">
        <f>IF(J674=N2,'Masse et Centrage'!$G$44,-1000)</f>
        <v>-1000</v>
      </c>
      <c r="L674" s="9">
        <f t="shared" si="148"/>
        <v>0</v>
      </c>
      <c r="S674" s="9">
        <f t="shared" si="155"/>
        <v>772</v>
      </c>
      <c r="T674" s="9">
        <f>IF(S674&lt;Q8,-1000,IF(S674&lt;=Q10,O10*S674+P10,IF(S674&lt;=Q11,O11*S674+P11,IF(S674&lt;=Q12,O12*S674+P12,8000))))</f>
        <v>8000</v>
      </c>
      <c r="U674" s="9">
        <f>IF(S674&lt;Q13,-1000,IF(S674&lt;=Q15,O15*S674+P15,IF(S674&lt;=Q16,O16*S674+P16,IF(S674&lt;=Q17,O17*S674+P17,8000))))</f>
        <v>8000</v>
      </c>
      <c r="V674" s="9">
        <f>'Perfos Décollage'!F2</f>
        <v>500</v>
      </c>
      <c r="W674" s="9">
        <f t="shared" si="149"/>
        <v>0</v>
      </c>
      <c r="X674" s="9">
        <f t="shared" si="146"/>
        <v>-4000</v>
      </c>
      <c r="Y674" s="9">
        <f t="shared" si="150"/>
        <v>0</v>
      </c>
      <c r="Z674" s="9">
        <f t="shared" si="147"/>
        <v>-4000</v>
      </c>
    </row>
    <row r="675" spans="1:26" ht="15">
      <c r="A675" s="8">
        <f t="shared" si="151"/>
        <v>1.0145999999999853</v>
      </c>
      <c r="B675" s="9">
        <f>'Masse et Centrage'!$G$44</f>
        <v>932</v>
      </c>
      <c r="D675" s="8">
        <f t="shared" si="152"/>
        <v>1.0145999999999853</v>
      </c>
      <c r="E675" s="9">
        <v>1043</v>
      </c>
      <c r="G675" s="8">
        <f t="shared" si="153"/>
        <v>1.0145999999999853</v>
      </c>
      <c r="H675" s="9">
        <v>-1000</v>
      </c>
      <c r="J675" s="8">
        <f t="shared" si="154"/>
        <v>1.0146</v>
      </c>
      <c r="K675" s="9">
        <f>IF(J675=N2,'Masse et Centrage'!$G$44,-1000)</f>
        <v>-1000</v>
      </c>
      <c r="L675" s="9">
        <f t="shared" si="148"/>
        <v>0</v>
      </c>
      <c r="S675" s="9">
        <f t="shared" si="155"/>
        <v>773</v>
      </c>
      <c r="T675" s="9">
        <f>IF(S675&lt;Q8,-1000,IF(S675&lt;=Q10,O10*S675+P10,IF(S675&lt;=Q11,O11*S675+P11,IF(S675&lt;=Q12,O12*S675+P12,8000))))</f>
        <v>8000</v>
      </c>
      <c r="U675" s="9">
        <f>IF(S675&lt;Q13,-1000,IF(S675&lt;=Q15,O15*S675+P15,IF(S675&lt;=Q16,O16*S675+P16,IF(S675&lt;=Q17,O17*S675+P17,8000))))</f>
        <v>8000</v>
      </c>
      <c r="V675" s="9">
        <f>'Perfos Décollage'!F2</f>
        <v>500</v>
      </c>
      <c r="W675" s="9">
        <f t="shared" si="149"/>
        <v>0</v>
      </c>
      <c r="X675" s="9">
        <f t="shared" si="146"/>
        <v>-4000</v>
      </c>
      <c r="Y675" s="9">
        <f t="shared" si="150"/>
        <v>0</v>
      </c>
      <c r="Z675" s="9">
        <f t="shared" si="147"/>
        <v>-4000</v>
      </c>
    </row>
    <row r="676" spans="1:26" ht="15">
      <c r="A676" s="8">
        <f t="shared" si="151"/>
        <v>1.0147999999999853</v>
      </c>
      <c r="B676" s="9">
        <f>'Masse et Centrage'!$G$44</f>
        <v>932</v>
      </c>
      <c r="D676" s="8">
        <f t="shared" si="152"/>
        <v>1.0147999999999853</v>
      </c>
      <c r="E676" s="9">
        <v>1043</v>
      </c>
      <c r="G676" s="8">
        <f t="shared" si="153"/>
        <v>1.0147999999999853</v>
      </c>
      <c r="H676" s="9">
        <v>-1000</v>
      </c>
      <c r="J676" s="8">
        <f t="shared" si="154"/>
        <v>1.0148</v>
      </c>
      <c r="K676" s="9">
        <f>IF(J676=N2,'Masse et Centrage'!$G$44,-1000)</f>
        <v>-1000</v>
      </c>
      <c r="L676" s="9">
        <f t="shared" si="148"/>
        <v>0</v>
      </c>
      <c r="S676" s="9">
        <f t="shared" si="155"/>
        <v>774</v>
      </c>
      <c r="T676" s="9">
        <f>IF(S676&lt;Q8,-1000,IF(S676&lt;=Q10,O10*S676+P10,IF(S676&lt;=Q11,O11*S676+P11,IF(S676&lt;=Q12,O12*S676+P12,8000))))</f>
        <v>8000</v>
      </c>
      <c r="U676" s="9">
        <f>IF(S676&lt;Q13,-1000,IF(S676&lt;=Q15,O15*S676+P15,IF(S676&lt;=Q16,O16*S676+P16,IF(S676&lt;=Q17,O17*S676+P17,8000))))</f>
        <v>8000</v>
      </c>
      <c r="V676" s="9">
        <f>'Perfos Décollage'!F2</f>
        <v>500</v>
      </c>
      <c r="W676" s="9">
        <f t="shared" si="149"/>
        <v>0</v>
      </c>
      <c r="X676" s="9">
        <f t="shared" si="146"/>
        <v>-4000</v>
      </c>
      <c r="Y676" s="9">
        <f t="shared" si="150"/>
        <v>0</v>
      </c>
      <c r="Z676" s="9">
        <f t="shared" si="147"/>
        <v>-4000</v>
      </c>
    </row>
    <row r="677" spans="1:26" ht="15">
      <c r="A677" s="8">
        <f t="shared" si="151"/>
        <v>1.0149999999999852</v>
      </c>
      <c r="B677" s="9">
        <f>'Masse et Centrage'!$G$44</f>
        <v>932</v>
      </c>
      <c r="D677" s="8">
        <f t="shared" si="152"/>
        <v>1.0149999999999852</v>
      </c>
      <c r="E677" s="9">
        <v>1043</v>
      </c>
      <c r="G677" s="8">
        <f t="shared" si="153"/>
        <v>1.0149999999999852</v>
      </c>
      <c r="H677" s="9">
        <v>-1000</v>
      </c>
      <c r="J677" s="8">
        <f t="shared" si="154"/>
        <v>1.015</v>
      </c>
      <c r="K677" s="9">
        <f>IF(J677=N2,'Masse et Centrage'!$G$44,-1000)</f>
        <v>-1000</v>
      </c>
      <c r="L677" s="9">
        <f t="shared" si="148"/>
        <v>0</v>
      </c>
      <c r="S677" s="9">
        <f t="shared" si="155"/>
        <v>775</v>
      </c>
      <c r="T677" s="9">
        <f>IF(S677&lt;Q8,-1000,IF(S677&lt;=Q10,O10*S677+P10,IF(S677&lt;=Q11,O11*S677+P11,IF(S677&lt;=Q12,O12*S677+P12,8000))))</f>
        <v>8000</v>
      </c>
      <c r="U677" s="9">
        <f>IF(S677&lt;Q13,-1000,IF(S677&lt;=Q15,O15*S677+P15,IF(S677&lt;=Q16,O16*S677+P16,IF(S677&lt;=Q17,O17*S677+P17,8000))))</f>
        <v>8000</v>
      </c>
      <c r="V677" s="9">
        <f>'Perfos Décollage'!F2</f>
        <v>500</v>
      </c>
      <c r="W677" s="9">
        <f t="shared" si="149"/>
        <v>0</v>
      </c>
      <c r="X677" s="9">
        <f t="shared" si="146"/>
        <v>-4000</v>
      </c>
      <c r="Y677" s="9">
        <f t="shared" si="150"/>
        <v>0</v>
      </c>
      <c r="Z677" s="9">
        <f t="shared" si="147"/>
        <v>-4000</v>
      </c>
    </row>
    <row r="678" spans="1:26" ht="15">
      <c r="A678" s="8">
        <f t="shared" si="151"/>
        <v>1.0151999999999852</v>
      </c>
      <c r="B678" s="9">
        <f>'Masse et Centrage'!$G$44</f>
        <v>932</v>
      </c>
      <c r="D678" s="8">
        <f t="shared" si="152"/>
        <v>1.0151999999999852</v>
      </c>
      <c r="E678" s="9">
        <v>1043</v>
      </c>
      <c r="G678" s="8">
        <f t="shared" si="153"/>
        <v>1.0151999999999852</v>
      </c>
      <c r="H678" s="9">
        <v>-1000</v>
      </c>
      <c r="J678" s="8">
        <f t="shared" si="154"/>
        <v>1.0152</v>
      </c>
      <c r="K678" s="9">
        <f>IF(J678=N2,'Masse et Centrage'!$G$44,-1000)</f>
        <v>-1000</v>
      </c>
      <c r="L678" s="9">
        <f t="shared" si="148"/>
        <v>0</v>
      </c>
      <c r="S678" s="9">
        <f t="shared" si="155"/>
        <v>776</v>
      </c>
      <c r="T678" s="9">
        <f>IF(S678&lt;Q8,-1000,IF(S678&lt;=Q10,O10*S678+P10,IF(S678&lt;=Q11,O11*S678+P11,IF(S678&lt;=Q12,O12*S678+P12,8000))))</f>
        <v>8000</v>
      </c>
      <c r="U678" s="9">
        <f>IF(S678&lt;Q13,-1000,IF(S678&lt;=Q15,O15*S678+P15,IF(S678&lt;=Q16,O16*S678+P16,IF(S678&lt;=Q17,O17*S678+P17,8000))))</f>
        <v>8000</v>
      </c>
      <c r="V678" s="9">
        <f>'Perfos Décollage'!F2</f>
        <v>500</v>
      </c>
      <c r="W678" s="9">
        <f t="shared" si="149"/>
        <v>0</v>
      </c>
      <c r="X678" s="9">
        <f t="shared" si="146"/>
        <v>-4000</v>
      </c>
      <c r="Y678" s="9">
        <f t="shared" si="150"/>
        <v>0</v>
      </c>
      <c r="Z678" s="9">
        <f t="shared" si="147"/>
        <v>-4000</v>
      </c>
    </row>
    <row r="679" spans="1:26" ht="15">
      <c r="A679" s="8">
        <f t="shared" si="151"/>
        <v>1.0153999999999852</v>
      </c>
      <c r="B679" s="9">
        <f>'Masse et Centrage'!$G$44</f>
        <v>932</v>
      </c>
      <c r="D679" s="8">
        <f t="shared" si="152"/>
        <v>1.0153999999999852</v>
      </c>
      <c r="E679" s="9">
        <v>1043</v>
      </c>
      <c r="G679" s="8">
        <f t="shared" si="153"/>
        <v>1.0153999999999852</v>
      </c>
      <c r="H679" s="9">
        <v>-1000</v>
      </c>
      <c r="J679" s="8">
        <f t="shared" si="154"/>
        <v>1.0154</v>
      </c>
      <c r="K679" s="9">
        <f>IF(J679=N2,'Masse et Centrage'!$G$44,-1000)</f>
        <v>-1000</v>
      </c>
      <c r="L679" s="9">
        <f t="shared" si="148"/>
        <v>0</v>
      </c>
      <c r="S679" s="9">
        <f t="shared" si="155"/>
        <v>777</v>
      </c>
      <c r="T679" s="9">
        <f>IF(S679&lt;Q8,-1000,IF(S679&lt;=Q10,O10*S679+P10,IF(S679&lt;=Q11,O11*S679+P11,IF(S679&lt;=Q12,O12*S679+P12,8000))))</f>
        <v>8000</v>
      </c>
      <c r="U679" s="9">
        <f>IF(S679&lt;Q13,-1000,IF(S679&lt;=Q15,O15*S679+P15,IF(S679&lt;=Q16,O16*S679+P16,IF(S679&lt;=Q17,O17*S679+P17,8000))))</f>
        <v>8000</v>
      </c>
      <c r="V679" s="9">
        <f>'Perfos Décollage'!F2</f>
        <v>500</v>
      </c>
      <c r="W679" s="9">
        <f t="shared" si="149"/>
        <v>0</v>
      </c>
      <c r="X679" s="9">
        <f t="shared" si="146"/>
        <v>-4000</v>
      </c>
      <c r="Y679" s="9">
        <f t="shared" si="150"/>
        <v>0</v>
      </c>
      <c r="Z679" s="9">
        <f t="shared" si="147"/>
        <v>-4000</v>
      </c>
    </row>
    <row r="680" spans="1:26" ht="15">
      <c r="A680" s="8">
        <f t="shared" si="151"/>
        <v>1.0155999999999852</v>
      </c>
      <c r="B680" s="9">
        <f>'Masse et Centrage'!$G$44</f>
        <v>932</v>
      </c>
      <c r="D680" s="8">
        <f t="shared" si="152"/>
        <v>1.0155999999999852</v>
      </c>
      <c r="E680" s="9">
        <v>1043</v>
      </c>
      <c r="G680" s="8">
        <f t="shared" si="153"/>
        <v>1.0155999999999852</v>
      </c>
      <c r="H680" s="9">
        <v>-1000</v>
      </c>
      <c r="J680" s="8">
        <f t="shared" si="154"/>
        <v>1.0156</v>
      </c>
      <c r="K680" s="9">
        <f>IF(J680=N2,'Masse et Centrage'!$G$44,-1000)</f>
        <v>-1000</v>
      </c>
      <c r="L680" s="9">
        <f t="shared" si="148"/>
        <v>0</v>
      </c>
      <c r="S680" s="9">
        <f t="shared" si="155"/>
        <v>778</v>
      </c>
      <c r="T680" s="9">
        <f>IF(S680&lt;Q8,-1000,IF(S680&lt;=Q10,O10*S680+P10,IF(S680&lt;=Q11,O11*S680+P11,IF(S680&lt;=Q12,O12*S680+P12,8000))))</f>
        <v>8000</v>
      </c>
      <c r="U680" s="9">
        <f>IF(S680&lt;Q13,-1000,IF(S680&lt;=Q15,O15*S680+P15,IF(S680&lt;=Q16,O16*S680+P16,IF(S680&lt;=Q17,O17*S680+P17,8000))))</f>
        <v>8000</v>
      </c>
      <c r="V680" s="9">
        <f>'Perfos Décollage'!F2</f>
        <v>500</v>
      </c>
      <c r="W680" s="9">
        <f t="shared" si="149"/>
        <v>0</v>
      </c>
      <c r="X680" s="9">
        <f t="shared" si="146"/>
        <v>-4000</v>
      </c>
      <c r="Y680" s="9">
        <f t="shared" si="150"/>
        <v>0</v>
      </c>
      <c r="Z680" s="9">
        <f t="shared" si="147"/>
        <v>-4000</v>
      </c>
    </row>
    <row r="681" spans="1:26" ht="15">
      <c r="A681" s="8">
        <f t="shared" si="151"/>
        <v>1.0157999999999852</v>
      </c>
      <c r="B681" s="9">
        <f>'Masse et Centrage'!$G$44</f>
        <v>932</v>
      </c>
      <c r="D681" s="8">
        <f t="shared" si="152"/>
        <v>1.0157999999999852</v>
      </c>
      <c r="E681" s="9">
        <v>1043</v>
      </c>
      <c r="G681" s="8">
        <f t="shared" si="153"/>
        <v>1.0157999999999852</v>
      </c>
      <c r="H681" s="9">
        <v>-1000</v>
      </c>
      <c r="J681" s="8">
        <f t="shared" si="154"/>
        <v>1.0158</v>
      </c>
      <c r="K681" s="9">
        <f>IF(J681=N2,'Masse et Centrage'!$G$44,-1000)</f>
        <v>-1000</v>
      </c>
      <c r="L681" s="9">
        <f t="shared" si="148"/>
        <v>0</v>
      </c>
      <c r="S681" s="9">
        <f t="shared" si="155"/>
        <v>779</v>
      </c>
      <c r="T681" s="9">
        <f>IF(S681&lt;Q8,-1000,IF(S681&lt;=Q10,O10*S681+P10,IF(S681&lt;=Q11,O11*S681+P11,IF(S681&lt;=Q12,O12*S681+P12,8000))))</f>
        <v>8000</v>
      </c>
      <c r="U681" s="9">
        <f>IF(S681&lt;Q13,-1000,IF(S681&lt;=Q15,O15*S681+P15,IF(S681&lt;=Q16,O16*S681+P16,IF(S681&lt;=Q17,O17*S681+P17,8000))))</f>
        <v>8000</v>
      </c>
      <c r="V681" s="9">
        <f>'Perfos Décollage'!F2</f>
        <v>500</v>
      </c>
      <c r="W681" s="9">
        <f t="shared" si="149"/>
        <v>0</v>
      </c>
      <c r="X681" s="9">
        <f t="shared" si="146"/>
        <v>-4000</v>
      </c>
      <c r="Y681" s="9">
        <f t="shared" si="150"/>
        <v>0</v>
      </c>
      <c r="Z681" s="9">
        <f t="shared" si="147"/>
        <v>-4000</v>
      </c>
    </row>
    <row r="682" spans="1:26" ht="15">
      <c r="A682" s="8">
        <f t="shared" si="151"/>
        <v>1.0159999999999851</v>
      </c>
      <c r="B682" s="9">
        <f>'Masse et Centrage'!$G$44</f>
        <v>932</v>
      </c>
      <c r="D682" s="8">
        <f t="shared" si="152"/>
        <v>1.0159999999999851</v>
      </c>
      <c r="E682" s="9">
        <v>1043</v>
      </c>
      <c r="G682" s="8">
        <f t="shared" si="153"/>
        <v>1.0159999999999851</v>
      </c>
      <c r="H682" s="9">
        <v>-1000</v>
      </c>
      <c r="J682" s="8">
        <f t="shared" si="154"/>
        <v>1.016</v>
      </c>
      <c r="K682" s="9">
        <f>IF(J682=N2,'Masse et Centrage'!$G$44,-1000)</f>
        <v>-1000</v>
      </c>
      <c r="L682" s="9">
        <f t="shared" si="148"/>
        <v>0</v>
      </c>
      <c r="S682" s="9">
        <f t="shared" si="155"/>
        <v>780</v>
      </c>
      <c r="T682" s="9">
        <f>IF(S682&lt;Q8,-1000,IF(S682&lt;=Q10,O10*S682+P10,IF(S682&lt;=Q11,O11*S682+P11,IF(S682&lt;=Q12,O12*S682+P12,8000))))</f>
        <v>8000</v>
      </c>
      <c r="U682" s="9">
        <f>IF(S682&lt;Q13,-1000,IF(S682&lt;=Q15,O15*S682+P15,IF(S682&lt;=Q16,O16*S682+P16,IF(S682&lt;=Q17,O17*S682+P17,8000))))</f>
        <v>8000</v>
      </c>
      <c r="V682" s="9">
        <f>'Perfos Décollage'!F2</f>
        <v>500</v>
      </c>
      <c r="W682" s="9">
        <f t="shared" si="149"/>
        <v>0</v>
      </c>
      <c r="X682" s="9">
        <f t="shared" si="146"/>
        <v>-4000</v>
      </c>
      <c r="Y682" s="9">
        <f t="shared" si="150"/>
        <v>0</v>
      </c>
      <c r="Z682" s="9">
        <f t="shared" si="147"/>
        <v>-4000</v>
      </c>
    </row>
    <row r="683" spans="1:26" ht="15">
      <c r="A683" s="8">
        <f t="shared" si="151"/>
        <v>1.0161999999999851</v>
      </c>
      <c r="B683" s="9">
        <f>'Masse et Centrage'!$G$44</f>
        <v>932</v>
      </c>
      <c r="D683" s="8">
        <f t="shared" si="152"/>
        <v>1.0161999999999851</v>
      </c>
      <c r="E683" s="9">
        <v>1043</v>
      </c>
      <c r="G683" s="8">
        <f t="shared" si="153"/>
        <v>1.0161999999999851</v>
      </c>
      <c r="H683" s="9">
        <v>-1000</v>
      </c>
      <c r="J683" s="8">
        <f t="shared" si="154"/>
        <v>1.0162</v>
      </c>
      <c r="K683" s="9">
        <f>IF(J683=N2,'Masse et Centrage'!$G$44,-1000)</f>
        <v>-1000</v>
      </c>
      <c r="L683" s="9">
        <f t="shared" si="148"/>
        <v>0</v>
      </c>
      <c r="S683" s="9">
        <f t="shared" si="155"/>
        <v>781</v>
      </c>
      <c r="T683" s="9">
        <f>IF(S683&lt;Q8,-1000,IF(S683&lt;=Q10,O10*S683+P10,IF(S683&lt;=Q11,O11*S683+P11,IF(S683&lt;=Q12,O12*S683+P12,8000))))</f>
        <v>8000</v>
      </c>
      <c r="U683" s="9">
        <f>IF(S683&lt;Q13,-1000,IF(S683&lt;=Q15,O15*S683+P15,IF(S683&lt;=Q16,O16*S683+P16,IF(S683&lt;=Q17,O17*S683+P17,8000))))</f>
        <v>8000</v>
      </c>
      <c r="V683" s="9">
        <f>'Perfos Décollage'!F2</f>
        <v>500</v>
      </c>
      <c r="W683" s="9">
        <f t="shared" si="149"/>
        <v>0</v>
      </c>
      <c r="X683" s="9">
        <f t="shared" si="146"/>
        <v>-4000</v>
      </c>
      <c r="Y683" s="9">
        <f t="shared" si="150"/>
        <v>0</v>
      </c>
      <c r="Z683" s="9">
        <f t="shared" si="147"/>
        <v>-4000</v>
      </c>
    </row>
    <row r="684" spans="1:26" ht="15">
      <c r="A684" s="8">
        <f t="shared" si="151"/>
        <v>1.016399999999985</v>
      </c>
      <c r="B684" s="9">
        <f>'Masse et Centrage'!$G$44</f>
        <v>932</v>
      </c>
      <c r="D684" s="8">
        <f t="shared" si="152"/>
        <v>1.016399999999985</v>
      </c>
      <c r="E684" s="9">
        <v>1043</v>
      </c>
      <c r="G684" s="8">
        <f t="shared" si="153"/>
        <v>1.016399999999985</v>
      </c>
      <c r="H684" s="9">
        <v>-1000</v>
      </c>
      <c r="J684" s="8">
        <f t="shared" si="154"/>
        <v>1.0164</v>
      </c>
      <c r="K684" s="9">
        <f>IF(J684=N2,'Masse et Centrage'!$G$44,-1000)</f>
        <v>-1000</v>
      </c>
      <c r="L684" s="9">
        <f t="shared" si="148"/>
        <v>0</v>
      </c>
      <c r="S684" s="9">
        <f t="shared" si="155"/>
        <v>782</v>
      </c>
      <c r="T684" s="9">
        <f>IF(S684&lt;Q8,-1000,IF(S684&lt;=Q10,O10*S684+P10,IF(S684&lt;=Q11,O11*S684+P11,IF(S684&lt;=Q12,O12*S684+P12,8000))))</f>
        <v>8000</v>
      </c>
      <c r="U684" s="9">
        <f>IF(S684&lt;Q13,-1000,IF(S684&lt;=Q15,O15*S684+P15,IF(S684&lt;=Q16,O16*S684+P16,IF(S684&lt;=Q17,O17*S684+P17,8000))))</f>
        <v>8000</v>
      </c>
      <c r="V684" s="9">
        <f>'Perfos Décollage'!F2</f>
        <v>500</v>
      </c>
      <c r="W684" s="9">
        <f t="shared" si="149"/>
        <v>0</v>
      </c>
      <c r="X684" s="9">
        <f t="shared" si="146"/>
        <v>-4000</v>
      </c>
      <c r="Y684" s="9">
        <f t="shared" si="150"/>
        <v>0</v>
      </c>
      <c r="Z684" s="9">
        <f t="shared" si="147"/>
        <v>-4000</v>
      </c>
    </row>
    <row r="685" spans="1:26" ht="15">
      <c r="A685" s="8">
        <f t="shared" si="151"/>
        <v>1.016599999999985</v>
      </c>
      <c r="B685" s="9">
        <f>'Masse et Centrage'!$G$44</f>
        <v>932</v>
      </c>
      <c r="D685" s="8">
        <f t="shared" si="152"/>
        <v>1.016599999999985</v>
      </c>
      <c r="E685" s="9">
        <v>1043</v>
      </c>
      <c r="G685" s="8">
        <f t="shared" si="153"/>
        <v>1.016599999999985</v>
      </c>
      <c r="H685" s="9">
        <v>-1000</v>
      </c>
      <c r="J685" s="8">
        <f t="shared" si="154"/>
        <v>1.0166</v>
      </c>
      <c r="K685" s="9">
        <f>IF(J685=N2,'Masse et Centrage'!$G$44,-1000)</f>
        <v>-1000</v>
      </c>
      <c r="L685" s="9">
        <f t="shared" si="148"/>
        <v>0</v>
      </c>
      <c r="S685" s="9">
        <f t="shared" si="155"/>
        <v>783</v>
      </c>
      <c r="T685" s="9">
        <f>IF(S685&lt;Q8,-1000,IF(S685&lt;=Q10,O10*S685+P10,IF(S685&lt;=Q11,O11*S685+P11,IF(S685&lt;=Q12,O12*S685+P12,8000))))</f>
        <v>8000</v>
      </c>
      <c r="U685" s="9">
        <f>IF(S685&lt;Q13,-1000,IF(S685&lt;=Q15,O15*S685+P15,IF(S685&lt;=Q16,O16*S685+P16,IF(S685&lt;=Q17,O17*S685+P17,8000))))</f>
        <v>8000</v>
      </c>
      <c r="V685" s="9">
        <f>'Perfos Décollage'!F2</f>
        <v>500</v>
      </c>
      <c r="W685" s="9">
        <f t="shared" si="149"/>
        <v>0</v>
      </c>
      <c r="X685" s="9">
        <f t="shared" si="146"/>
        <v>-4000</v>
      </c>
      <c r="Y685" s="9">
        <f t="shared" si="150"/>
        <v>0</v>
      </c>
      <c r="Z685" s="9">
        <f t="shared" si="147"/>
        <v>-4000</v>
      </c>
    </row>
    <row r="686" spans="1:26" ht="15">
      <c r="A686" s="8">
        <f t="shared" si="151"/>
        <v>1.016799999999985</v>
      </c>
      <c r="B686" s="9">
        <f>'Masse et Centrage'!$G$44</f>
        <v>932</v>
      </c>
      <c r="D686" s="8">
        <f t="shared" si="152"/>
        <v>1.016799999999985</v>
      </c>
      <c r="E686" s="9">
        <v>1043</v>
      </c>
      <c r="G686" s="8">
        <f t="shared" si="153"/>
        <v>1.016799999999985</v>
      </c>
      <c r="H686" s="9">
        <v>-1000</v>
      </c>
      <c r="J686" s="8">
        <f t="shared" si="154"/>
        <v>1.0168</v>
      </c>
      <c r="K686" s="9">
        <f>IF(J686=N2,'Masse et Centrage'!$G$44,-1000)</f>
        <v>-1000</v>
      </c>
      <c r="L686" s="9">
        <f t="shared" si="148"/>
        <v>0</v>
      </c>
      <c r="S686" s="9">
        <f t="shared" si="155"/>
        <v>784</v>
      </c>
      <c r="T686" s="9">
        <f>IF(S686&lt;Q8,-1000,IF(S686&lt;=Q10,O10*S686+P10,IF(S686&lt;=Q11,O11*S686+P11,IF(S686&lt;=Q12,O12*S686+P12,8000))))</f>
        <v>8000</v>
      </c>
      <c r="U686" s="9">
        <f>IF(S686&lt;Q13,-1000,IF(S686&lt;=Q15,O15*S686+P15,IF(S686&lt;=Q16,O16*S686+P16,IF(S686&lt;=Q17,O17*S686+P17,8000))))</f>
        <v>8000</v>
      </c>
      <c r="V686" s="9">
        <f>'Perfos Décollage'!F2</f>
        <v>500</v>
      </c>
      <c r="W686" s="9">
        <f t="shared" si="149"/>
        <v>0</v>
      </c>
      <c r="X686" s="9">
        <f t="shared" si="146"/>
        <v>-4000</v>
      </c>
      <c r="Y686" s="9">
        <f t="shared" si="150"/>
        <v>0</v>
      </c>
      <c r="Z686" s="9">
        <f t="shared" si="147"/>
        <v>-4000</v>
      </c>
    </row>
    <row r="687" spans="1:26" ht="15">
      <c r="A687" s="8">
        <f t="shared" si="151"/>
        <v>1.016999999999985</v>
      </c>
      <c r="B687" s="9">
        <f>'Masse et Centrage'!$G$44</f>
        <v>932</v>
      </c>
      <c r="D687" s="8">
        <f t="shared" si="152"/>
        <v>1.016999999999985</v>
      </c>
      <c r="E687" s="9">
        <v>1043</v>
      </c>
      <c r="G687" s="8">
        <f t="shared" si="153"/>
        <v>1.016999999999985</v>
      </c>
      <c r="H687" s="9">
        <v>-1000</v>
      </c>
      <c r="J687" s="8">
        <f t="shared" si="154"/>
        <v>1.017</v>
      </c>
      <c r="K687" s="9">
        <f>IF(J687=N2,'Masse et Centrage'!$G$44,-1000)</f>
        <v>-1000</v>
      </c>
      <c r="L687" s="9">
        <f t="shared" si="148"/>
        <v>0</v>
      </c>
      <c r="S687" s="9">
        <f t="shared" si="155"/>
        <v>785</v>
      </c>
      <c r="T687" s="9">
        <f>IF(S687&lt;Q8,-1000,IF(S687&lt;=Q10,O10*S687+P10,IF(S687&lt;=Q11,O11*S687+P11,IF(S687&lt;=Q12,O12*S687+P12,8000))))</f>
        <v>8000</v>
      </c>
      <c r="U687" s="9">
        <f>IF(S687&lt;Q13,-1000,IF(S687&lt;=Q15,O15*S687+P15,IF(S687&lt;=Q16,O16*S687+P16,IF(S687&lt;=Q17,O17*S687+P17,8000))))</f>
        <v>8000</v>
      </c>
      <c r="V687" s="9">
        <f>'Perfos Décollage'!F2</f>
        <v>500</v>
      </c>
      <c r="W687" s="9">
        <f t="shared" si="149"/>
        <v>0</v>
      </c>
      <c r="X687" s="9">
        <f t="shared" si="146"/>
        <v>-4000</v>
      </c>
      <c r="Y687" s="9">
        <f t="shared" si="150"/>
        <v>0</v>
      </c>
      <c r="Z687" s="9">
        <f t="shared" si="147"/>
        <v>-4000</v>
      </c>
    </row>
    <row r="688" spans="1:26" ht="15">
      <c r="A688" s="8">
        <f t="shared" si="151"/>
        <v>1.017199999999985</v>
      </c>
      <c r="B688" s="9">
        <f>'Masse et Centrage'!$G$44</f>
        <v>932</v>
      </c>
      <c r="D688" s="8">
        <f t="shared" si="152"/>
        <v>1.017199999999985</v>
      </c>
      <c r="E688" s="9">
        <v>1043</v>
      </c>
      <c r="G688" s="8">
        <f t="shared" si="153"/>
        <v>1.017199999999985</v>
      </c>
      <c r="H688" s="9">
        <v>-1000</v>
      </c>
      <c r="J688" s="8">
        <f t="shared" si="154"/>
        <v>1.0172</v>
      </c>
      <c r="K688" s="9">
        <f>IF(J688=N2,'Masse et Centrage'!$G$44,-1000)</f>
        <v>-1000</v>
      </c>
      <c r="L688" s="9">
        <f t="shared" si="148"/>
        <v>0</v>
      </c>
      <c r="S688" s="9">
        <f t="shared" si="155"/>
        <v>786</v>
      </c>
      <c r="T688" s="9">
        <f>IF(S688&lt;Q8,-1000,IF(S688&lt;=Q10,O10*S688+P10,IF(S688&lt;=Q11,O11*S688+P11,IF(S688&lt;=Q12,O12*S688+P12,8000))))</f>
        <v>8000</v>
      </c>
      <c r="U688" s="9">
        <f>IF(S688&lt;Q13,-1000,IF(S688&lt;=Q15,O15*S688+P15,IF(S688&lt;=Q16,O16*S688+P16,IF(S688&lt;=Q17,O17*S688+P17,8000))))</f>
        <v>8000</v>
      </c>
      <c r="V688" s="9">
        <f>'Perfos Décollage'!F2</f>
        <v>500</v>
      </c>
      <c r="W688" s="9">
        <f t="shared" si="149"/>
        <v>0</v>
      </c>
      <c r="X688" s="9">
        <f t="shared" si="146"/>
        <v>-4000</v>
      </c>
      <c r="Y688" s="9">
        <f t="shared" si="150"/>
        <v>0</v>
      </c>
      <c r="Z688" s="9">
        <f t="shared" si="147"/>
        <v>-4000</v>
      </c>
    </row>
    <row r="689" spans="1:26" ht="15">
      <c r="A689" s="8">
        <f t="shared" si="151"/>
        <v>1.017399999999985</v>
      </c>
      <c r="B689" s="9">
        <f>'Masse et Centrage'!$G$44</f>
        <v>932</v>
      </c>
      <c r="D689" s="8">
        <f t="shared" si="152"/>
        <v>1.017399999999985</v>
      </c>
      <c r="E689" s="9">
        <v>1043</v>
      </c>
      <c r="G689" s="8">
        <f t="shared" si="153"/>
        <v>1.017399999999985</v>
      </c>
      <c r="H689" s="9">
        <v>-1000</v>
      </c>
      <c r="J689" s="8">
        <f t="shared" si="154"/>
        <v>1.0174</v>
      </c>
      <c r="K689" s="9">
        <f>IF(J689=N2,'Masse et Centrage'!$G$44,-1000)</f>
        <v>-1000</v>
      </c>
      <c r="L689" s="9">
        <f t="shared" si="148"/>
        <v>0</v>
      </c>
      <c r="S689" s="9">
        <f t="shared" si="155"/>
        <v>787</v>
      </c>
      <c r="T689" s="9">
        <f>IF(S689&lt;Q8,-1000,IF(S689&lt;=Q10,O10*S689+P10,IF(S689&lt;=Q11,O11*S689+P11,IF(S689&lt;=Q12,O12*S689+P12,8000))))</f>
        <v>8000</v>
      </c>
      <c r="U689" s="9">
        <f>IF(S689&lt;Q13,-1000,IF(S689&lt;=Q15,O15*S689+P15,IF(S689&lt;=Q16,O16*S689+P16,IF(S689&lt;=Q17,O17*S689+P17,8000))))</f>
        <v>8000</v>
      </c>
      <c r="V689" s="9">
        <f>'Perfos Décollage'!F2</f>
        <v>500</v>
      </c>
      <c r="W689" s="9">
        <f t="shared" si="149"/>
        <v>0</v>
      </c>
      <c r="X689" s="9">
        <f t="shared" si="146"/>
        <v>-4000</v>
      </c>
      <c r="Y689" s="9">
        <f t="shared" si="150"/>
        <v>0</v>
      </c>
      <c r="Z689" s="9">
        <f t="shared" si="147"/>
        <v>-4000</v>
      </c>
    </row>
    <row r="690" spans="1:26" ht="15">
      <c r="A690" s="8">
        <f t="shared" si="151"/>
        <v>1.017599999999985</v>
      </c>
      <c r="B690" s="9">
        <f>'Masse et Centrage'!$G$44</f>
        <v>932</v>
      </c>
      <c r="D690" s="8">
        <f t="shared" si="152"/>
        <v>1.017599999999985</v>
      </c>
      <c r="E690" s="9">
        <v>1043</v>
      </c>
      <c r="G690" s="8">
        <f t="shared" si="153"/>
        <v>1.017599999999985</v>
      </c>
      <c r="H690" s="9">
        <v>-1000</v>
      </c>
      <c r="J690" s="8">
        <f t="shared" si="154"/>
        <v>1.0176</v>
      </c>
      <c r="K690" s="9">
        <f>IF(J690=N2,'Masse et Centrage'!$G$44,-1000)</f>
        <v>-1000</v>
      </c>
      <c r="L690" s="9">
        <f t="shared" si="148"/>
        <v>0</v>
      </c>
      <c r="S690" s="9">
        <f t="shared" si="155"/>
        <v>788</v>
      </c>
      <c r="T690" s="9">
        <f>IF(S690&lt;Q8,-1000,IF(S690&lt;=Q10,O10*S690+P10,IF(S690&lt;=Q11,O11*S690+P11,IF(S690&lt;=Q12,O12*S690+P12,8000))))</f>
        <v>8000</v>
      </c>
      <c r="U690" s="9">
        <f>IF(S690&lt;Q13,-1000,IF(S690&lt;=Q15,O15*S690+P15,IF(S690&lt;=Q16,O16*S690+P16,IF(S690&lt;=Q17,O17*S690+P17,8000))))</f>
        <v>8000</v>
      </c>
      <c r="V690" s="9">
        <f>'Perfos Décollage'!F2</f>
        <v>500</v>
      </c>
      <c r="W690" s="9">
        <f t="shared" si="149"/>
        <v>0</v>
      </c>
      <c r="X690" s="9">
        <f t="shared" si="146"/>
        <v>-4000</v>
      </c>
      <c r="Y690" s="9">
        <f t="shared" si="150"/>
        <v>0</v>
      </c>
      <c r="Z690" s="9">
        <f t="shared" si="147"/>
        <v>-4000</v>
      </c>
    </row>
    <row r="691" spans="1:26" ht="15">
      <c r="A691" s="8">
        <f t="shared" si="151"/>
        <v>1.017799999999985</v>
      </c>
      <c r="B691" s="9">
        <f>'Masse et Centrage'!$G$44</f>
        <v>932</v>
      </c>
      <c r="D691" s="8">
        <f t="shared" si="152"/>
        <v>1.017799999999985</v>
      </c>
      <c r="E691" s="9">
        <v>1043</v>
      </c>
      <c r="G691" s="8">
        <f t="shared" si="153"/>
        <v>1.017799999999985</v>
      </c>
      <c r="H691" s="9">
        <v>-1000</v>
      </c>
      <c r="J691" s="8">
        <f t="shared" si="154"/>
        <v>1.0178</v>
      </c>
      <c r="K691" s="9">
        <f>IF(J691=N2,'Masse et Centrage'!$G$44,-1000)</f>
        <v>-1000</v>
      </c>
      <c r="L691" s="9">
        <f t="shared" si="148"/>
        <v>0</v>
      </c>
      <c r="S691" s="9">
        <f t="shared" si="155"/>
        <v>789</v>
      </c>
      <c r="T691" s="9">
        <f>IF(S691&lt;Q8,-1000,IF(S691&lt;=Q10,O10*S691+P10,IF(S691&lt;=Q11,O11*S691+P11,IF(S691&lt;=Q12,O12*S691+P12,8000))))</f>
        <v>8000</v>
      </c>
      <c r="U691" s="9">
        <f>IF(S691&lt;Q13,-1000,IF(S691&lt;=Q15,O15*S691+P15,IF(S691&lt;=Q16,O16*S691+P16,IF(S691&lt;=Q17,O17*S691+P17,8000))))</f>
        <v>8000</v>
      </c>
      <c r="V691" s="9">
        <f>'Perfos Décollage'!F2</f>
        <v>500</v>
      </c>
      <c r="W691" s="9">
        <f t="shared" si="149"/>
        <v>0</v>
      </c>
      <c r="X691" s="9">
        <f t="shared" si="146"/>
        <v>-4000</v>
      </c>
      <c r="Y691" s="9">
        <f t="shared" si="150"/>
        <v>0</v>
      </c>
      <c r="Z691" s="9">
        <f t="shared" si="147"/>
        <v>-4000</v>
      </c>
    </row>
    <row r="692" spans="1:26" ht="15">
      <c r="A692" s="8">
        <f t="shared" si="151"/>
        <v>1.017999999999985</v>
      </c>
      <c r="B692" s="9">
        <f>'Masse et Centrage'!$G$44</f>
        <v>932</v>
      </c>
      <c r="D692" s="8">
        <f t="shared" si="152"/>
        <v>1.017999999999985</v>
      </c>
      <c r="E692" s="9">
        <v>1043</v>
      </c>
      <c r="G692" s="8">
        <f t="shared" si="153"/>
        <v>1.017999999999985</v>
      </c>
      <c r="H692" s="9">
        <v>-1000</v>
      </c>
      <c r="J692" s="8">
        <f t="shared" si="154"/>
        <v>1.018</v>
      </c>
      <c r="K692" s="9">
        <f>IF(J692=N2,'Masse et Centrage'!$G$44,-1000)</f>
        <v>-1000</v>
      </c>
      <c r="L692" s="9">
        <f t="shared" si="148"/>
        <v>0</v>
      </c>
      <c r="S692" s="9">
        <f t="shared" si="155"/>
        <v>790</v>
      </c>
      <c r="T692" s="9">
        <f>IF(S692&lt;Q8,-1000,IF(S692&lt;=Q10,O10*S692+P10,IF(S692&lt;=Q11,O11*S692+P11,IF(S692&lt;=Q12,O12*S692+P12,8000))))</f>
        <v>8000</v>
      </c>
      <c r="U692" s="9">
        <f>IF(S692&lt;Q13,-1000,IF(S692&lt;=Q15,O15*S692+P15,IF(S692&lt;=Q16,O16*S692+P16,IF(S692&lt;=Q17,O17*S692+P17,8000))))</f>
        <v>8000</v>
      </c>
      <c r="V692" s="9">
        <f>'Perfos Décollage'!F2</f>
        <v>500</v>
      </c>
      <c r="W692" s="9">
        <f t="shared" si="149"/>
        <v>0</v>
      </c>
      <c r="X692" s="9">
        <f t="shared" si="146"/>
        <v>-4000</v>
      </c>
      <c r="Y692" s="9">
        <f t="shared" si="150"/>
        <v>0</v>
      </c>
      <c r="Z692" s="9">
        <f t="shared" si="147"/>
        <v>-4000</v>
      </c>
    </row>
    <row r="693" spans="1:26" ht="15">
      <c r="A693" s="8">
        <f t="shared" si="151"/>
        <v>1.018199999999985</v>
      </c>
      <c r="B693" s="9">
        <f>'Masse et Centrage'!$G$44</f>
        <v>932</v>
      </c>
      <c r="D693" s="8">
        <f t="shared" si="152"/>
        <v>1.018199999999985</v>
      </c>
      <c r="E693" s="9">
        <v>1043</v>
      </c>
      <c r="G693" s="8">
        <f t="shared" si="153"/>
        <v>1.018199999999985</v>
      </c>
      <c r="H693" s="9">
        <v>-1000</v>
      </c>
      <c r="J693" s="8">
        <f t="shared" si="154"/>
        <v>1.0182</v>
      </c>
      <c r="K693" s="9">
        <f>IF(J693=N2,'Masse et Centrage'!$G$44,-1000)</f>
        <v>-1000</v>
      </c>
      <c r="L693" s="9">
        <f t="shared" si="148"/>
        <v>0</v>
      </c>
      <c r="S693" s="9">
        <f t="shared" si="155"/>
        <v>791</v>
      </c>
      <c r="T693" s="9">
        <f>IF(S693&lt;Q8,-1000,IF(S693&lt;=Q10,O10*S693+P10,IF(S693&lt;=Q11,O11*S693+P11,IF(S693&lt;=Q12,O12*S693+P12,8000))))</f>
        <v>8000</v>
      </c>
      <c r="U693" s="9">
        <f>IF(S693&lt;Q13,-1000,IF(S693&lt;=Q15,O15*S693+P15,IF(S693&lt;=Q16,O16*S693+P16,IF(S693&lt;=Q17,O17*S693+P17,8000))))</f>
        <v>8000</v>
      </c>
      <c r="V693" s="9">
        <f>'Perfos Décollage'!F2</f>
        <v>500</v>
      </c>
      <c r="W693" s="9">
        <f t="shared" si="149"/>
        <v>0</v>
      </c>
      <c r="X693" s="9">
        <f t="shared" si="146"/>
        <v>-4000</v>
      </c>
      <c r="Y693" s="9">
        <f t="shared" si="150"/>
        <v>0</v>
      </c>
      <c r="Z693" s="9">
        <f t="shared" si="147"/>
        <v>-4000</v>
      </c>
    </row>
    <row r="694" spans="1:26" ht="15">
      <c r="A694" s="8">
        <f t="shared" si="151"/>
        <v>1.0183999999999849</v>
      </c>
      <c r="B694" s="9">
        <f>'Masse et Centrage'!$G$44</f>
        <v>932</v>
      </c>
      <c r="D694" s="8">
        <f t="shared" si="152"/>
        <v>1.0183999999999849</v>
      </c>
      <c r="E694" s="9">
        <v>1043</v>
      </c>
      <c r="G694" s="8">
        <f t="shared" si="153"/>
        <v>1.0183999999999849</v>
      </c>
      <c r="H694" s="9">
        <v>-1000</v>
      </c>
      <c r="J694" s="8">
        <f t="shared" si="154"/>
        <v>1.0184</v>
      </c>
      <c r="K694" s="9">
        <f>IF(J694=N2,'Masse et Centrage'!$G$44,-1000)</f>
        <v>-1000</v>
      </c>
      <c r="L694" s="9">
        <f t="shared" si="148"/>
        <v>0</v>
      </c>
      <c r="S694" s="9">
        <f t="shared" si="155"/>
        <v>792</v>
      </c>
      <c r="T694" s="9">
        <f>IF(S694&lt;Q8,-1000,IF(S694&lt;=Q10,O10*S694+P10,IF(S694&lt;=Q11,O11*S694+P11,IF(S694&lt;=Q12,O12*S694+P12,8000))))</f>
        <v>8000</v>
      </c>
      <c r="U694" s="9">
        <f>IF(S694&lt;Q13,-1000,IF(S694&lt;=Q15,O15*S694+P15,IF(S694&lt;=Q16,O16*S694+P16,IF(S694&lt;=Q17,O17*S694+P17,8000))))</f>
        <v>8000</v>
      </c>
      <c r="V694" s="9">
        <f>'Perfos Décollage'!F2</f>
        <v>500</v>
      </c>
      <c r="W694" s="9">
        <f t="shared" si="149"/>
        <v>0</v>
      </c>
      <c r="X694" s="9">
        <f t="shared" si="146"/>
        <v>-4000</v>
      </c>
      <c r="Y694" s="9">
        <f t="shared" si="150"/>
        <v>0</v>
      </c>
      <c r="Z694" s="9">
        <f t="shared" si="147"/>
        <v>-4000</v>
      </c>
    </row>
    <row r="695" spans="1:26" ht="15">
      <c r="A695" s="8">
        <f t="shared" si="151"/>
        <v>1.0185999999999849</v>
      </c>
      <c r="B695" s="9">
        <f>'Masse et Centrage'!$G$44</f>
        <v>932</v>
      </c>
      <c r="D695" s="8">
        <f t="shared" si="152"/>
        <v>1.0185999999999849</v>
      </c>
      <c r="E695" s="9">
        <v>1043</v>
      </c>
      <c r="G695" s="8">
        <f t="shared" si="153"/>
        <v>1.0185999999999849</v>
      </c>
      <c r="H695" s="9">
        <v>-1000</v>
      </c>
      <c r="J695" s="8">
        <f t="shared" si="154"/>
        <v>1.0186</v>
      </c>
      <c r="K695" s="9">
        <f>IF(J695=N2,'Masse et Centrage'!$G$44,-1000)</f>
        <v>-1000</v>
      </c>
      <c r="L695" s="9">
        <f t="shared" si="148"/>
        <v>0</v>
      </c>
      <c r="S695" s="9">
        <f t="shared" si="155"/>
        <v>793</v>
      </c>
      <c r="T695" s="9">
        <f>IF(S695&lt;Q8,-1000,IF(S695&lt;=Q10,O10*S695+P10,IF(S695&lt;=Q11,O11*S695+P11,IF(S695&lt;=Q12,O12*S695+P12,8000))))</f>
        <v>8000</v>
      </c>
      <c r="U695" s="9">
        <f>IF(S695&lt;Q13,-1000,IF(S695&lt;=Q15,O15*S695+P15,IF(S695&lt;=Q16,O16*S695+P16,IF(S695&lt;=Q17,O17*S695+P17,8000))))</f>
        <v>8000</v>
      </c>
      <c r="V695" s="9">
        <f>'Perfos Décollage'!F2</f>
        <v>500</v>
      </c>
      <c r="W695" s="9">
        <f t="shared" si="149"/>
        <v>0</v>
      </c>
      <c r="X695" s="9">
        <f t="shared" si="146"/>
        <v>-4000</v>
      </c>
      <c r="Y695" s="9">
        <f t="shared" si="150"/>
        <v>0</v>
      </c>
      <c r="Z695" s="9">
        <f t="shared" si="147"/>
        <v>-4000</v>
      </c>
    </row>
    <row r="696" spans="1:26" ht="15">
      <c r="A696" s="8">
        <f t="shared" si="151"/>
        <v>1.0187999999999848</v>
      </c>
      <c r="B696" s="9">
        <f>'Masse et Centrage'!$G$44</f>
        <v>932</v>
      </c>
      <c r="D696" s="8">
        <f t="shared" si="152"/>
        <v>1.0187999999999848</v>
      </c>
      <c r="E696" s="9">
        <v>1043</v>
      </c>
      <c r="G696" s="8">
        <f t="shared" si="153"/>
        <v>1.0187999999999848</v>
      </c>
      <c r="H696" s="9">
        <v>-1000</v>
      </c>
      <c r="J696" s="8">
        <f t="shared" si="154"/>
        <v>1.0188</v>
      </c>
      <c r="K696" s="9">
        <f>IF(J696=N2,'Masse et Centrage'!$G$44,-1000)</f>
        <v>-1000</v>
      </c>
      <c r="L696" s="9">
        <f t="shared" si="148"/>
        <v>0</v>
      </c>
      <c r="S696" s="9">
        <f t="shared" si="155"/>
        <v>794</v>
      </c>
      <c r="T696" s="9">
        <f>IF(S696&lt;Q8,-1000,IF(S696&lt;=Q10,O10*S696+P10,IF(S696&lt;=Q11,O11*S696+P11,IF(S696&lt;=Q12,O12*S696+P12,8000))))</f>
        <v>8000</v>
      </c>
      <c r="U696" s="9">
        <f>IF(S696&lt;Q13,-1000,IF(S696&lt;=Q15,O15*S696+P15,IF(S696&lt;=Q16,O16*S696+P16,IF(S696&lt;=Q17,O17*S696+P17,8000))))</f>
        <v>8000</v>
      </c>
      <c r="V696" s="9">
        <f>'Perfos Décollage'!F2</f>
        <v>500</v>
      </c>
      <c r="W696" s="9">
        <f t="shared" si="149"/>
        <v>0</v>
      </c>
      <c r="X696" s="9">
        <f t="shared" si="146"/>
        <v>-4000</v>
      </c>
      <c r="Y696" s="9">
        <f t="shared" si="150"/>
        <v>0</v>
      </c>
      <c r="Z696" s="9">
        <f t="shared" si="147"/>
        <v>-4000</v>
      </c>
    </row>
    <row r="697" spans="1:26" ht="15">
      <c r="A697" s="8">
        <f t="shared" si="151"/>
        <v>1.0189999999999848</v>
      </c>
      <c r="B697" s="9">
        <f>'Masse et Centrage'!$G$44</f>
        <v>932</v>
      </c>
      <c r="D697" s="8">
        <f t="shared" si="152"/>
        <v>1.0189999999999848</v>
      </c>
      <c r="E697" s="9">
        <v>1043</v>
      </c>
      <c r="G697" s="8">
        <f t="shared" si="153"/>
        <v>1.0189999999999848</v>
      </c>
      <c r="H697" s="9">
        <v>-1000</v>
      </c>
      <c r="J697" s="8">
        <f t="shared" si="154"/>
        <v>1.019</v>
      </c>
      <c r="K697" s="9">
        <f>IF(J697=N2,'Masse et Centrage'!$G$44,-1000)</f>
        <v>-1000</v>
      </c>
      <c r="L697" s="9">
        <f t="shared" si="148"/>
        <v>0</v>
      </c>
      <c r="S697" s="9">
        <f t="shared" si="155"/>
        <v>795</v>
      </c>
      <c r="T697" s="9">
        <f>IF(S697&lt;Q8,-1000,IF(S697&lt;=Q10,O10*S697+P10,IF(S697&lt;=Q11,O11*S697+P11,IF(S697&lt;=Q12,O12*S697+P12,8000))))</f>
        <v>8000</v>
      </c>
      <c r="U697" s="9">
        <f>IF(S697&lt;Q13,-1000,IF(S697&lt;=Q15,O15*S697+P15,IF(S697&lt;=Q16,O16*S697+P16,IF(S697&lt;=Q17,O17*S697+P17,8000))))</f>
        <v>8000</v>
      </c>
      <c r="V697" s="9">
        <f>'Perfos Décollage'!F2</f>
        <v>500</v>
      </c>
      <c r="W697" s="9">
        <f t="shared" si="149"/>
        <v>0</v>
      </c>
      <c r="X697" s="9">
        <f t="shared" si="146"/>
        <v>-4000</v>
      </c>
      <c r="Y697" s="9">
        <f t="shared" si="150"/>
        <v>0</v>
      </c>
      <c r="Z697" s="9">
        <f t="shared" si="147"/>
        <v>-4000</v>
      </c>
    </row>
    <row r="698" spans="1:26" ht="15">
      <c r="A698" s="8">
        <f t="shared" si="151"/>
        <v>1.0191999999999848</v>
      </c>
      <c r="B698" s="9">
        <f>'Masse et Centrage'!$G$44</f>
        <v>932</v>
      </c>
      <c r="D698" s="8">
        <f t="shared" si="152"/>
        <v>1.0191999999999848</v>
      </c>
      <c r="E698" s="9">
        <v>1043</v>
      </c>
      <c r="G698" s="8">
        <f t="shared" si="153"/>
        <v>1.0191999999999848</v>
      </c>
      <c r="H698" s="9">
        <v>-1000</v>
      </c>
      <c r="J698" s="8">
        <f t="shared" si="154"/>
        <v>1.0192</v>
      </c>
      <c r="K698" s="9">
        <f>IF(J698=N2,'Masse et Centrage'!$G$44,-1000)</f>
        <v>-1000</v>
      </c>
      <c r="L698" s="9">
        <f t="shared" si="148"/>
        <v>0</v>
      </c>
      <c r="S698" s="9">
        <f t="shared" si="155"/>
        <v>796</v>
      </c>
      <c r="T698" s="9">
        <f>IF(S698&lt;Q8,-1000,IF(S698&lt;=Q10,O10*S698+P10,IF(S698&lt;=Q11,O11*S698+P11,IF(S698&lt;=Q12,O12*S698+P12,8000))))</f>
        <v>8000</v>
      </c>
      <c r="U698" s="9">
        <f>IF(S698&lt;Q13,-1000,IF(S698&lt;=Q15,O15*S698+P15,IF(S698&lt;=Q16,O16*S698+P16,IF(S698&lt;=Q17,O17*S698+P17,8000))))</f>
        <v>8000</v>
      </c>
      <c r="V698" s="9">
        <f>'Perfos Décollage'!F2</f>
        <v>500</v>
      </c>
      <c r="W698" s="9">
        <f t="shared" si="149"/>
        <v>0</v>
      </c>
      <c r="X698" s="9">
        <f t="shared" si="146"/>
        <v>-4000</v>
      </c>
      <c r="Y698" s="9">
        <f t="shared" si="150"/>
        <v>0</v>
      </c>
      <c r="Z698" s="9">
        <f t="shared" si="147"/>
        <v>-4000</v>
      </c>
    </row>
    <row r="699" spans="1:26" ht="15">
      <c r="A699" s="8">
        <f t="shared" si="151"/>
        <v>1.0193999999999848</v>
      </c>
      <c r="B699" s="9">
        <f>'Masse et Centrage'!$G$44</f>
        <v>932</v>
      </c>
      <c r="D699" s="8">
        <f t="shared" si="152"/>
        <v>1.0193999999999848</v>
      </c>
      <c r="E699" s="9">
        <v>1043</v>
      </c>
      <c r="G699" s="8">
        <f t="shared" si="153"/>
        <v>1.0193999999999848</v>
      </c>
      <c r="H699" s="9">
        <v>-1000</v>
      </c>
      <c r="J699" s="8">
        <f t="shared" si="154"/>
        <v>1.0194</v>
      </c>
      <c r="K699" s="9">
        <f>IF(J699=N2,'Masse et Centrage'!$G$44,-1000)</f>
        <v>-1000</v>
      </c>
      <c r="L699" s="9">
        <f t="shared" si="148"/>
        <v>0</v>
      </c>
      <c r="S699" s="9">
        <f t="shared" si="155"/>
        <v>797</v>
      </c>
      <c r="T699" s="9">
        <f>IF(S699&lt;Q8,-1000,IF(S699&lt;=Q10,O10*S699+P10,IF(S699&lt;=Q11,O11*S699+P11,IF(S699&lt;=Q12,O12*S699+P12,8000))))</f>
        <v>8000</v>
      </c>
      <c r="U699" s="9">
        <f>IF(S699&lt;Q13,-1000,IF(S699&lt;=Q15,O15*S699+P15,IF(S699&lt;=Q16,O16*S699+P16,IF(S699&lt;=Q17,O17*S699+P17,8000))))</f>
        <v>8000</v>
      </c>
      <c r="V699" s="9">
        <f>'Perfos Décollage'!F2</f>
        <v>500</v>
      </c>
      <c r="W699" s="9">
        <f t="shared" si="149"/>
        <v>0</v>
      </c>
      <c r="X699" s="9">
        <f t="shared" si="146"/>
        <v>-4000</v>
      </c>
      <c r="Y699" s="9">
        <f t="shared" si="150"/>
        <v>0</v>
      </c>
      <c r="Z699" s="9">
        <f t="shared" si="147"/>
        <v>-4000</v>
      </c>
    </row>
    <row r="700" spans="1:26" ht="15">
      <c r="A700" s="8">
        <f t="shared" si="151"/>
        <v>1.0195999999999847</v>
      </c>
      <c r="B700" s="9">
        <f>'Masse et Centrage'!$G$44</f>
        <v>932</v>
      </c>
      <c r="D700" s="8">
        <f t="shared" si="152"/>
        <v>1.0195999999999847</v>
      </c>
      <c r="E700" s="9">
        <v>1043</v>
      </c>
      <c r="G700" s="8">
        <f t="shared" si="153"/>
        <v>1.0195999999999847</v>
      </c>
      <c r="H700" s="9">
        <v>-1000</v>
      </c>
      <c r="J700" s="8">
        <f t="shared" si="154"/>
        <v>1.0196</v>
      </c>
      <c r="K700" s="9">
        <f>IF(J700=N2,'Masse et Centrage'!$G$44,-1000)</f>
        <v>-1000</v>
      </c>
      <c r="L700" s="9">
        <f t="shared" si="148"/>
        <v>0</v>
      </c>
      <c r="S700" s="9">
        <f t="shared" si="155"/>
        <v>798</v>
      </c>
      <c r="T700" s="9">
        <f>IF(S700&lt;Q8,-1000,IF(S700&lt;=Q10,O10*S700+P10,IF(S700&lt;=Q11,O11*S700+P11,IF(S700&lt;=Q12,O12*S700+P12,8000))))</f>
        <v>8000</v>
      </c>
      <c r="U700" s="9">
        <f>IF(S700&lt;Q13,-1000,IF(S700&lt;=Q15,O15*S700+P15,IF(S700&lt;=Q16,O16*S700+P16,IF(S700&lt;=Q17,O17*S700+P17,8000))))</f>
        <v>8000</v>
      </c>
      <c r="V700" s="9">
        <f>'Perfos Décollage'!F2</f>
        <v>500</v>
      </c>
      <c r="W700" s="9">
        <f t="shared" si="149"/>
        <v>0</v>
      </c>
      <c r="X700" s="9">
        <f t="shared" si="146"/>
        <v>-4000</v>
      </c>
      <c r="Y700" s="9">
        <f t="shared" si="150"/>
        <v>0</v>
      </c>
      <c r="Z700" s="9">
        <f t="shared" si="147"/>
        <v>-4000</v>
      </c>
    </row>
    <row r="701" spans="1:26" ht="15">
      <c r="A701" s="8">
        <f t="shared" si="151"/>
        <v>1.0197999999999847</v>
      </c>
      <c r="B701" s="9">
        <f>'Masse et Centrage'!$G$44</f>
        <v>932</v>
      </c>
      <c r="D701" s="8">
        <f t="shared" si="152"/>
        <v>1.0197999999999847</v>
      </c>
      <c r="E701" s="9">
        <v>1043</v>
      </c>
      <c r="G701" s="8">
        <f t="shared" si="153"/>
        <v>1.0197999999999847</v>
      </c>
      <c r="H701" s="9">
        <v>-1000</v>
      </c>
      <c r="J701" s="8">
        <f t="shared" si="154"/>
        <v>1.0198</v>
      </c>
      <c r="K701" s="9">
        <f>IF(J701=N2,'Masse et Centrage'!$G$44,-1000)</f>
        <v>-1000</v>
      </c>
      <c r="L701" s="9">
        <f t="shared" si="148"/>
        <v>0</v>
      </c>
      <c r="S701" s="9">
        <f t="shared" si="155"/>
        <v>799</v>
      </c>
      <c r="T701" s="9">
        <f>IF(S701&lt;Q8,-1000,IF(S701&lt;=Q10,O10*S701+P10,IF(S701&lt;=Q11,O11*S701+P11,IF(S701&lt;=Q12,O12*S701+P12,8000))))</f>
        <v>8000</v>
      </c>
      <c r="U701" s="9">
        <f>IF(S701&lt;Q13,-1000,IF(S701&lt;=Q15,O15*S701+P15,IF(S701&lt;=Q16,O16*S701+P16,IF(S701&lt;=Q17,O17*S701+P17,8000))))</f>
        <v>8000</v>
      </c>
      <c r="V701" s="9">
        <f>'Perfos Décollage'!F2</f>
        <v>500</v>
      </c>
      <c r="W701" s="9">
        <f t="shared" si="149"/>
        <v>0</v>
      </c>
      <c r="X701" s="9">
        <f t="shared" si="146"/>
        <v>-4000</v>
      </c>
      <c r="Y701" s="9">
        <f t="shared" si="150"/>
        <v>0</v>
      </c>
      <c r="Z701" s="9">
        <f t="shared" si="147"/>
        <v>-4000</v>
      </c>
    </row>
    <row r="702" spans="1:26" ht="15">
      <c r="A702" s="8">
        <f t="shared" si="151"/>
        <v>1.0199999999999847</v>
      </c>
      <c r="B702" s="9">
        <f>'Masse et Centrage'!$G$44</f>
        <v>932</v>
      </c>
      <c r="D702" s="8">
        <f t="shared" si="152"/>
        <v>1.0199999999999847</v>
      </c>
      <c r="E702" s="9">
        <v>1043</v>
      </c>
      <c r="G702" s="8">
        <f t="shared" si="153"/>
        <v>1.0199999999999847</v>
      </c>
      <c r="H702" s="9">
        <v>-1000</v>
      </c>
      <c r="J702" s="8">
        <f t="shared" si="154"/>
        <v>1.02</v>
      </c>
      <c r="K702" s="9">
        <f>IF(J702=N2,'Masse et Centrage'!$G$44,-1000)</f>
        <v>-1000</v>
      </c>
      <c r="L702" s="9">
        <f t="shared" si="148"/>
        <v>0</v>
      </c>
      <c r="S702" s="9">
        <f t="shared" si="155"/>
        <v>800</v>
      </c>
      <c r="T702" s="9">
        <f>IF(S702&lt;Q8,-1000,IF(S702&lt;=Q10,O10*S702+P10,IF(S702&lt;=Q11,O11*S702+P11,IF(S702&lt;=Q12,O12*S702+P12,8000))))</f>
        <v>8000</v>
      </c>
      <c r="U702" s="9">
        <f>IF(S702&lt;Q13,-1000,IF(S702&lt;=Q15,O15*S702+P15,IF(S702&lt;=Q16,O16*S702+P16,IF(S702&lt;=Q17,O17*S702+P17,8000))))</f>
        <v>8000</v>
      </c>
      <c r="V702" s="9">
        <f>'Perfos Décollage'!F2</f>
        <v>500</v>
      </c>
      <c r="W702" s="9">
        <f t="shared" si="149"/>
        <v>0</v>
      </c>
      <c r="X702" s="9">
        <f t="shared" si="146"/>
        <v>-4000</v>
      </c>
      <c r="Y702" s="9">
        <f t="shared" si="150"/>
        <v>0</v>
      </c>
      <c r="Z702" s="9">
        <f t="shared" si="147"/>
        <v>-4000</v>
      </c>
    </row>
    <row r="703" spans="1:26" ht="15">
      <c r="A703" s="8">
        <f t="shared" si="151"/>
        <v>1.0201999999999847</v>
      </c>
      <c r="B703" s="9">
        <f>'Masse et Centrage'!$G$44</f>
        <v>932</v>
      </c>
      <c r="D703" s="8">
        <f t="shared" si="152"/>
        <v>1.0201999999999847</v>
      </c>
      <c r="E703" s="9">
        <v>1043</v>
      </c>
      <c r="G703" s="8">
        <f t="shared" si="153"/>
        <v>1.0201999999999847</v>
      </c>
      <c r="H703" s="9">
        <v>-1000</v>
      </c>
      <c r="J703" s="8">
        <f t="shared" si="154"/>
        <v>1.0202</v>
      </c>
      <c r="K703" s="9">
        <f>IF(J703=N2,'Masse et Centrage'!$G$44,-1000)</f>
        <v>-1000</v>
      </c>
      <c r="L703" s="9">
        <f t="shared" si="148"/>
        <v>0</v>
      </c>
      <c r="S703" s="9">
        <f t="shared" si="155"/>
        <v>801</v>
      </c>
      <c r="T703" s="9">
        <f>IF(S703&lt;Q8,-1000,IF(S703&lt;=Q10,O10*S703+P10,IF(S703&lt;=Q11,O11*S703+P11,IF(S703&lt;=Q12,O12*S703+P12,8000))))</f>
        <v>8000</v>
      </c>
      <c r="U703" s="9">
        <f>IF(S703&lt;Q13,-1000,IF(S703&lt;=Q15,O15*S703+P15,IF(S703&lt;=Q16,O16*S703+P16,IF(S703&lt;=Q17,O17*S703+P17,8000))))</f>
        <v>8000</v>
      </c>
      <c r="V703" s="9">
        <f>'Perfos Décollage'!F2</f>
        <v>500</v>
      </c>
      <c r="W703" s="9">
        <f t="shared" si="149"/>
        <v>0</v>
      </c>
      <c r="X703" s="9">
        <f t="shared" si="146"/>
        <v>-4000</v>
      </c>
      <c r="Y703" s="9">
        <f t="shared" si="150"/>
        <v>0</v>
      </c>
      <c r="Z703" s="9">
        <f t="shared" si="147"/>
        <v>-4000</v>
      </c>
    </row>
    <row r="704" spans="1:26" ht="15">
      <c r="A704" s="8">
        <f t="shared" si="151"/>
        <v>1.0203999999999847</v>
      </c>
      <c r="B704" s="9">
        <f>'Masse et Centrage'!$G$44</f>
        <v>932</v>
      </c>
      <c r="D704" s="8">
        <f t="shared" si="152"/>
        <v>1.0203999999999847</v>
      </c>
      <c r="E704" s="9">
        <v>1043</v>
      </c>
      <c r="G704" s="8">
        <f t="shared" si="153"/>
        <v>1.0203999999999847</v>
      </c>
      <c r="H704" s="9">
        <v>-1000</v>
      </c>
      <c r="J704" s="8">
        <f t="shared" si="154"/>
        <v>1.0204</v>
      </c>
      <c r="K704" s="9">
        <f>IF(J704=N2,'Masse et Centrage'!$G$44,-1000)</f>
        <v>-1000</v>
      </c>
      <c r="L704" s="9">
        <f t="shared" si="148"/>
        <v>0</v>
      </c>
      <c r="S704" s="9">
        <f t="shared" si="155"/>
        <v>802</v>
      </c>
      <c r="T704" s="9">
        <f>IF(S704&lt;Q8,-1000,IF(S704&lt;=Q10,O10*S704+P10,IF(S704&lt;=Q11,O11*S704+P11,IF(S704&lt;=Q12,O12*S704+P12,8000))))</f>
        <v>8000</v>
      </c>
      <c r="U704" s="9">
        <f>IF(S704&lt;Q13,-1000,IF(S704&lt;=Q15,O15*S704+P15,IF(S704&lt;=Q16,O16*S704+P16,IF(S704&lt;=Q17,O17*S704+P17,8000))))</f>
        <v>8000</v>
      </c>
      <c r="V704" s="9">
        <f>'Perfos Décollage'!F2</f>
        <v>500</v>
      </c>
      <c r="W704" s="9">
        <f t="shared" si="149"/>
        <v>0</v>
      </c>
      <c r="X704" s="9">
        <f t="shared" si="146"/>
        <v>-4000</v>
      </c>
      <c r="Y704" s="9">
        <f t="shared" si="150"/>
        <v>0</v>
      </c>
      <c r="Z704" s="9">
        <f t="shared" si="147"/>
        <v>-4000</v>
      </c>
    </row>
    <row r="705" spans="1:26" ht="15">
      <c r="A705" s="8">
        <f t="shared" si="151"/>
        <v>1.0205999999999846</v>
      </c>
      <c r="B705" s="9">
        <f>'Masse et Centrage'!$G$44</f>
        <v>932</v>
      </c>
      <c r="D705" s="8">
        <f t="shared" si="152"/>
        <v>1.0205999999999846</v>
      </c>
      <c r="E705" s="9">
        <v>1043</v>
      </c>
      <c r="G705" s="8">
        <f t="shared" si="153"/>
        <v>1.0205999999999846</v>
      </c>
      <c r="H705" s="9">
        <v>-1000</v>
      </c>
      <c r="J705" s="8">
        <f t="shared" si="154"/>
        <v>1.0206</v>
      </c>
      <c r="K705" s="9">
        <f>IF(J705=N2,'Masse et Centrage'!$G$44,-1000)</f>
        <v>-1000</v>
      </c>
      <c r="L705" s="9">
        <f t="shared" si="148"/>
        <v>0</v>
      </c>
      <c r="S705" s="9">
        <f t="shared" si="155"/>
        <v>803</v>
      </c>
      <c r="T705" s="9">
        <f>IF(S705&lt;Q8,-1000,IF(S705&lt;=Q10,O10*S705+P10,IF(S705&lt;=Q11,O11*S705+P11,IF(S705&lt;=Q12,O12*S705+P12,8000))))</f>
        <v>8000</v>
      </c>
      <c r="U705" s="9">
        <f>IF(S705&lt;Q13,-1000,IF(S705&lt;=Q15,O15*S705+P15,IF(S705&lt;=Q16,O16*S705+P16,IF(S705&lt;=Q17,O17*S705+P17,8000))))</f>
        <v>8000</v>
      </c>
      <c r="V705" s="9">
        <f>'Perfos Décollage'!F2</f>
        <v>500</v>
      </c>
      <c r="W705" s="9">
        <f t="shared" si="149"/>
        <v>0</v>
      </c>
      <c r="X705" s="9">
        <f t="shared" si="146"/>
        <v>-4000</v>
      </c>
      <c r="Y705" s="9">
        <f t="shared" si="150"/>
        <v>0</v>
      </c>
      <c r="Z705" s="9">
        <f t="shared" si="147"/>
        <v>-4000</v>
      </c>
    </row>
    <row r="706" spans="1:26" ht="15">
      <c r="A706" s="8">
        <f t="shared" si="151"/>
        <v>1.0207999999999846</v>
      </c>
      <c r="B706" s="9">
        <f>'Masse et Centrage'!$G$44</f>
        <v>932</v>
      </c>
      <c r="D706" s="8">
        <f t="shared" si="152"/>
        <v>1.0207999999999846</v>
      </c>
      <c r="E706" s="9">
        <v>1043</v>
      </c>
      <c r="G706" s="8">
        <f t="shared" si="153"/>
        <v>1.0207999999999846</v>
      </c>
      <c r="H706" s="9">
        <v>-1000</v>
      </c>
      <c r="J706" s="8">
        <f t="shared" si="154"/>
        <v>1.0208</v>
      </c>
      <c r="K706" s="9">
        <f>IF(J706=N2,'Masse et Centrage'!$G$44,-1000)</f>
        <v>-1000</v>
      </c>
      <c r="L706" s="9">
        <f t="shared" si="148"/>
        <v>0</v>
      </c>
      <c r="S706" s="9">
        <f t="shared" si="155"/>
        <v>804</v>
      </c>
      <c r="T706" s="9">
        <f>IF(S706&lt;Q8,-1000,IF(S706&lt;=Q10,O10*S706+P10,IF(S706&lt;=Q11,O11*S706+P11,IF(S706&lt;=Q12,O12*S706+P12,8000))))</f>
        <v>8000</v>
      </c>
      <c r="U706" s="9">
        <f>IF(S706&lt;Q13,-1000,IF(S706&lt;=Q15,O15*S706+P15,IF(S706&lt;=Q16,O16*S706+P16,IF(S706&lt;=Q17,O17*S706+P17,8000))))</f>
        <v>8000</v>
      </c>
      <c r="V706" s="9">
        <f>'Perfos Décollage'!F2</f>
        <v>500</v>
      </c>
      <c r="W706" s="9">
        <f t="shared" si="149"/>
        <v>0</v>
      </c>
      <c r="X706" s="9">
        <f aca="true" t="shared" si="156" ref="X706:X769">IF(W706=0,-4000,T706)</f>
        <v>-4000</v>
      </c>
      <c r="Y706" s="9">
        <f t="shared" si="150"/>
        <v>0</v>
      </c>
      <c r="Z706" s="9">
        <f aca="true" t="shared" si="157" ref="Z706:Z769">IF(Y706=0,-4000,U706)</f>
        <v>-4000</v>
      </c>
    </row>
    <row r="707" spans="1:26" ht="15">
      <c r="A707" s="8">
        <f t="shared" si="151"/>
        <v>1.0209999999999846</v>
      </c>
      <c r="B707" s="9">
        <f>'Masse et Centrage'!$G$44</f>
        <v>932</v>
      </c>
      <c r="D707" s="8">
        <f t="shared" si="152"/>
        <v>1.0209999999999846</v>
      </c>
      <c r="E707" s="9">
        <v>1043</v>
      </c>
      <c r="G707" s="8">
        <f t="shared" si="153"/>
        <v>1.0209999999999846</v>
      </c>
      <c r="H707" s="9">
        <v>-1000</v>
      </c>
      <c r="J707" s="8">
        <f t="shared" si="154"/>
        <v>1.021</v>
      </c>
      <c r="K707" s="9">
        <f>IF(J707=N2,'Masse et Centrage'!$G$44,-1000)</f>
        <v>-1000</v>
      </c>
      <c r="L707" s="9">
        <f aca="true" t="shared" si="158" ref="L707:L770">IF(K707&gt;E707,1,0)</f>
        <v>0</v>
      </c>
      <c r="S707" s="9">
        <f t="shared" si="155"/>
        <v>805</v>
      </c>
      <c r="T707" s="9">
        <f>IF(S707&lt;Q8,-1000,IF(S707&lt;=Q10,O10*S707+P10,IF(S707&lt;=Q11,O11*S707+P11,IF(S707&lt;=Q12,O12*S707+P12,8000))))</f>
        <v>8000</v>
      </c>
      <c r="U707" s="9">
        <f>IF(S707&lt;Q13,-1000,IF(S707&lt;=Q15,O15*S707+P15,IF(S707&lt;=Q16,O16*S707+P16,IF(S707&lt;=Q17,O17*S707+P17,8000))))</f>
        <v>8000</v>
      </c>
      <c r="V707" s="9">
        <f>'Perfos Décollage'!F2</f>
        <v>500</v>
      </c>
      <c r="W707" s="9">
        <f aca="true" t="shared" si="159" ref="W707:W770">IF(AND(V707&lt;=T707,V707&gt;T706),S707,0)</f>
        <v>0</v>
      </c>
      <c r="X707" s="9">
        <f t="shared" si="156"/>
        <v>-4000</v>
      </c>
      <c r="Y707" s="9">
        <f aca="true" t="shared" si="160" ref="Y707:Y770">IF(AND(V707&lt;=U707,V707&gt;U706),S707,0)</f>
        <v>0</v>
      </c>
      <c r="Z707" s="9">
        <f t="shared" si="157"/>
        <v>-4000</v>
      </c>
    </row>
    <row r="708" spans="1:26" ht="15">
      <c r="A708" s="8">
        <f aca="true" t="shared" si="161" ref="A708:A771">A707+0.0002</f>
        <v>1.0211999999999846</v>
      </c>
      <c r="B708" s="9">
        <f>'Masse et Centrage'!$G$44</f>
        <v>932</v>
      </c>
      <c r="D708" s="8">
        <f aca="true" t="shared" si="162" ref="D708:D771">D707+0.0002</f>
        <v>1.0211999999999846</v>
      </c>
      <c r="E708" s="9">
        <v>1043</v>
      </c>
      <c r="G708" s="8">
        <f aca="true" t="shared" si="163" ref="G708:G771">G707+0.0002</f>
        <v>1.0211999999999846</v>
      </c>
      <c r="H708" s="9">
        <v>-1000</v>
      </c>
      <c r="J708" s="8">
        <f aca="true" t="shared" si="164" ref="J708:J771">ROUND(J707+0.0002,4)</f>
        <v>1.0212</v>
      </c>
      <c r="K708" s="9">
        <f>IF(J708=N2,'Masse et Centrage'!$G$44,-1000)</f>
        <v>-1000</v>
      </c>
      <c r="L708" s="9">
        <f t="shared" si="158"/>
        <v>0</v>
      </c>
      <c r="S708" s="9">
        <f aca="true" t="shared" si="165" ref="S708:S771">S707+1</f>
        <v>806</v>
      </c>
      <c r="T708" s="9">
        <f>IF(S708&lt;Q8,-1000,IF(S708&lt;=Q10,O10*S708+P10,IF(S708&lt;=Q11,O11*S708+P11,IF(S708&lt;=Q12,O12*S708+P12,8000))))</f>
        <v>8000</v>
      </c>
      <c r="U708" s="9">
        <f>IF(S708&lt;Q13,-1000,IF(S708&lt;=Q15,O15*S708+P15,IF(S708&lt;=Q16,O16*S708+P16,IF(S708&lt;=Q17,O17*S708+P17,8000))))</f>
        <v>8000</v>
      </c>
      <c r="V708" s="9">
        <f>'Perfos Décollage'!F2</f>
        <v>500</v>
      </c>
      <c r="W708" s="9">
        <f t="shared" si="159"/>
        <v>0</v>
      </c>
      <c r="X708" s="9">
        <f t="shared" si="156"/>
        <v>-4000</v>
      </c>
      <c r="Y708" s="9">
        <f t="shared" si="160"/>
        <v>0</v>
      </c>
      <c r="Z708" s="9">
        <f t="shared" si="157"/>
        <v>-4000</v>
      </c>
    </row>
    <row r="709" spans="1:26" ht="15">
      <c r="A709" s="8">
        <f t="shared" si="161"/>
        <v>1.0213999999999845</v>
      </c>
      <c r="B709" s="9">
        <f>'Masse et Centrage'!$G$44</f>
        <v>932</v>
      </c>
      <c r="D709" s="8">
        <f t="shared" si="162"/>
        <v>1.0213999999999845</v>
      </c>
      <c r="E709" s="9">
        <v>1043</v>
      </c>
      <c r="G709" s="8">
        <f t="shared" si="163"/>
        <v>1.0213999999999845</v>
      </c>
      <c r="H709" s="9">
        <v>-1000</v>
      </c>
      <c r="J709" s="8">
        <f t="shared" si="164"/>
        <v>1.0214</v>
      </c>
      <c r="K709" s="9">
        <f>IF(J709=N2,'Masse et Centrage'!$G$44,-1000)</f>
        <v>-1000</v>
      </c>
      <c r="L709" s="9">
        <f t="shared" si="158"/>
        <v>0</v>
      </c>
      <c r="S709" s="9">
        <f t="shared" si="165"/>
        <v>807</v>
      </c>
      <c r="T709" s="9">
        <f>IF(S709&lt;Q8,-1000,IF(S709&lt;=Q10,O10*S709+P10,IF(S709&lt;=Q11,O11*S709+P11,IF(S709&lt;=Q12,O12*S709+P12,8000))))</f>
        <v>8000</v>
      </c>
      <c r="U709" s="9">
        <f>IF(S709&lt;Q13,-1000,IF(S709&lt;=Q15,O15*S709+P15,IF(S709&lt;=Q16,O16*S709+P16,IF(S709&lt;=Q17,O17*S709+P17,8000))))</f>
        <v>8000</v>
      </c>
      <c r="V709" s="9">
        <f>'Perfos Décollage'!F2</f>
        <v>500</v>
      </c>
      <c r="W709" s="9">
        <f t="shared" si="159"/>
        <v>0</v>
      </c>
      <c r="X709" s="9">
        <f t="shared" si="156"/>
        <v>-4000</v>
      </c>
      <c r="Y709" s="9">
        <f t="shared" si="160"/>
        <v>0</v>
      </c>
      <c r="Z709" s="9">
        <f t="shared" si="157"/>
        <v>-4000</v>
      </c>
    </row>
    <row r="710" spans="1:26" ht="15">
      <c r="A710" s="8">
        <f t="shared" si="161"/>
        <v>1.0215999999999845</v>
      </c>
      <c r="B710" s="9">
        <f>'Masse et Centrage'!$G$44</f>
        <v>932</v>
      </c>
      <c r="D710" s="8">
        <f t="shared" si="162"/>
        <v>1.0215999999999845</v>
      </c>
      <c r="E710" s="9">
        <v>1043</v>
      </c>
      <c r="G710" s="8">
        <f t="shared" si="163"/>
        <v>1.0215999999999845</v>
      </c>
      <c r="H710" s="9">
        <v>-1000</v>
      </c>
      <c r="J710" s="8">
        <f t="shared" si="164"/>
        <v>1.0216</v>
      </c>
      <c r="K710" s="9">
        <f>IF(J710=N2,'Masse et Centrage'!$G$44,-1000)</f>
        <v>-1000</v>
      </c>
      <c r="L710" s="9">
        <f t="shared" si="158"/>
        <v>0</v>
      </c>
      <c r="S710" s="9">
        <f t="shared" si="165"/>
        <v>808</v>
      </c>
      <c r="T710" s="9">
        <f>IF(S710&lt;Q8,-1000,IF(S710&lt;=Q10,O10*S710+P10,IF(S710&lt;=Q11,O11*S710+P11,IF(S710&lt;=Q12,O12*S710+P12,8000))))</f>
        <v>8000</v>
      </c>
      <c r="U710" s="9">
        <f>IF(S710&lt;Q13,-1000,IF(S710&lt;=Q15,O15*S710+P15,IF(S710&lt;=Q16,O16*S710+P16,IF(S710&lt;=Q17,O17*S710+P17,8000))))</f>
        <v>8000</v>
      </c>
      <c r="V710" s="9">
        <f>'Perfos Décollage'!F2</f>
        <v>500</v>
      </c>
      <c r="W710" s="9">
        <f t="shared" si="159"/>
        <v>0</v>
      </c>
      <c r="X710" s="9">
        <f t="shared" si="156"/>
        <v>-4000</v>
      </c>
      <c r="Y710" s="9">
        <f t="shared" si="160"/>
        <v>0</v>
      </c>
      <c r="Z710" s="9">
        <f t="shared" si="157"/>
        <v>-4000</v>
      </c>
    </row>
    <row r="711" spans="1:26" ht="15">
      <c r="A711" s="8">
        <f t="shared" si="161"/>
        <v>1.0217999999999845</v>
      </c>
      <c r="B711" s="9">
        <f>'Masse et Centrage'!$G$44</f>
        <v>932</v>
      </c>
      <c r="D711" s="8">
        <f t="shared" si="162"/>
        <v>1.0217999999999845</v>
      </c>
      <c r="E711" s="9">
        <v>1043</v>
      </c>
      <c r="G711" s="8">
        <f t="shared" si="163"/>
        <v>1.0217999999999845</v>
      </c>
      <c r="H711" s="9">
        <v>-1000</v>
      </c>
      <c r="J711" s="8">
        <f t="shared" si="164"/>
        <v>1.0218</v>
      </c>
      <c r="K711" s="9">
        <f>IF(J711=N2,'Masse et Centrage'!$G$44,-1000)</f>
        <v>-1000</v>
      </c>
      <c r="L711" s="9">
        <f t="shared" si="158"/>
        <v>0</v>
      </c>
      <c r="S711" s="9">
        <f t="shared" si="165"/>
        <v>809</v>
      </c>
      <c r="T711" s="9">
        <f>IF(S711&lt;Q8,-1000,IF(S711&lt;=Q10,O10*S711+P10,IF(S711&lt;=Q11,O11*S711+P11,IF(S711&lt;=Q12,O12*S711+P12,8000))))</f>
        <v>8000</v>
      </c>
      <c r="U711" s="9">
        <f>IF(S711&lt;Q13,-1000,IF(S711&lt;=Q15,O15*S711+P15,IF(S711&lt;=Q16,O16*S711+P16,IF(S711&lt;=Q17,O17*S711+P17,8000))))</f>
        <v>8000</v>
      </c>
      <c r="V711" s="9">
        <f>'Perfos Décollage'!F2</f>
        <v>500</v>
      </c>
      <c r="W711" s="9">
        <f t="shared" si="159"/>
        <v>0</v>
      </c>
      <c r="X711" s="9">
        <f t="shared" si="156"/>
        <v>-4000</v>
      </c>
      <c r="Y711" s="9">
        <f t="shared" si="160"/>
        <v>0</v>
      </c>
      <c r="Z711" s="9">
        <f t="shared" si="157"/>
        <v>-4000</v>
      </c>
    </row>
    <row r="712" spans="1:26" ht="15">
      <c r="A712" s="8">
        <f t="shared" si="161"/>
        <v>1.0219999999999845</v>
      </c>
      <c r="B712" s="9">
        <f>'Masse et Centrage'!$G$44</f>
        <v>932</v>
      </c>
      <c r="D712" s="8">
        <f t="shared" si="162"/>
        <v>1.0219999999999845</v>
      </c>
      <c r="E712" s="9">
        <v>1043</v>
      </c>
      <c r="G712" s="8">
        <f t="shared" si="163"/>
        <v>1.0219999999999845</v>
      </c>
      <c r="H712" s="9">
        <v>-1000</v>
      </c>
      <c r="J712" s="8">
        <f t="shared" si="164"/>
        <v>1.022</v>
      </c>
      <c r="K712" s="9">
        <f>IF(J712=N2,'Masse et Centrage'!$G$44,-1000)</f>
        <v>-1000</v>
      </c>
      <c r="L712" s="9">
        <f t="shared" si="158"/>
        <v>0</v>
      </c>
      <c r="S712" s="9">
        <f t="shared" si="165"/>
        <v>810</v>
      </c>
      <c r="T712" s="9">
        <f>IF(S712&lt;Q8,-1000,IF(S712&lt;=Q10,O10*S712+P10,IF(S712&lt;=Q11,O11*S712+P11,IF(S712&lt;=Q12,O12*S712+P12,8000))))</f>
        <v>8000</v>
      </c>
      <c r="U712" s="9">
        <f>IF(S712&lt;Q13,-1000,IF(S712&lt;=Q15,O15*S712+P15,IF(S712&lt;=Q16,O16*S712+P16,IF(S712&lt;=Q17,O17*S712+P17,8000))))</f>
        <v>8000</v>
      </c>
      <c r="V712" s="9">
        <f>'Perfos Décollage'!F2</f>
        <v>500</v>
      </c>
      <c r="W712" s="9">
        <f t="shared" si="159"/>
        <v>0</v>
      </c>
      <c r="X712" s="9">
        <f t="shared" si="156"/>
        <v>-4000</v>
      </c>
      <c r="Y712" s="9">
        <f t="shared" si="160"/>
        <v>0</v>
      </c>
      <c r="Z712" s="9">
        <f t="shared" si="157"/>
        <v>-4000</v>
      </c>
    </row>
    <row r="713" spans="1:26" ht="15">
      <c r="A713" s="8">
        <f t="shared" si="161"/>
        <v>1.0221999999999845</v>
      </c>
      <c r="B713" s="9">
        <f>'Masse et Centrage'!$G$44</f>
        <v>932</v>
      </c>
      <c r="D713" s="8">
        <f t="shared" si="162"/>
        <v>1.0221999999999845</v>
      </c>
      <c r="E713" s="9">
        <v>1043</v>
      </c>
      <c r="G713" s="8">
        <f t="shared" si="163"/>
        <v>1.0221999999999845</v>
      </c>
      <c r="H713" s="9">
        <v>-1000</v>
      </c>
      <c r="J713" s="8">
        <f t="shared" si="164"/>
        <v>1.0222</v>
      </c>
      <c r="K713" s="9">
        <f>IF(J713=N2,'Masse et Centrage'!$G$44,-1000)</f>
        <v>-1000</v>
      </c>
      <c r="L713" s="9">
        <f t="shared" si="158"/>
        <v>0</v>
      </c>
      <c r="S713" s="9">
        <f t="shared" si="165"/>
        <v>811</v>
      </c>
      <c r="T713" s="9">
        <f>IF(S713&lt;Q8,-1000,IF(S713&lt;=Q10,O10*S713+P10,IF(S713&lt;=Q11,O11*S713+P11,IF(S713&lt;=Q12,O12*S713+P12,8000))))</f>
        <v>8000</v>
      </c>
      <c r="U713" s="9">
        <f>IF(S713&lt;Q13,-1000,IF(S713&lt;=Q15,O15*S713+P15,IF(S713&lt;=Q16,O16*S713+P16,IF(S713&lt;=Q17,O17*S713+P17,8000))))</f>
        <v>8000</v>
      </c>
      <c r="V713" s="9">
        <f>'Perfos Décollage'!F2</f>
        <v>500</v>
      </c>
      <c r="W713" s="9">
        <f t="shared" si="159"/>
        <v>0</v>
      </c>
      <c r="X713" s="9">
        <f t="shared" si="156"/>
        <v>-4000</v>
      </c>
      <c r="Y713" s="9">
        <f t="shared" si="160"/>
        <v>0</v>
      </c>
      <c r="Z713" s="9">
        <f t="shared" si="157"/>
        <v>-4000</v>
      </c>
    </row>
    <row r="714" spans="1:26" ht="15">
      <c r="A714" s="8">
        <f t="shared" si="161"/>
        <v>1.0223999999999844</v>
      </c>
      <c r="B714" s="9">
        <f>'Masse et Centrage'!$G$44</f>
        <v>932</v>
      </c>
      <c r="D714" s="8">
        <f t="shared" si="162"/>
        <v>1.0223999999999844</v>
      </c>
      <c r="E714" s="9">
        <v>1043</v>
      </c>
      <c r="G714" s="8">
        <f t="shared" si="163"/>
        <v>1.0223999999999844</v>
      </c>
      <c r="H714" s="9">
        <v>-1000</v>
      </c>
      <c r="J714" s="8">
        <f t="shared" si="164"/>
        <v>1.0224</v>
      </c>
      <c r="K714" s="9">
        <f>IF(J714=N2,'Masse et Centrage'!$G$44,-1000)</f>
        <v>-1000</v>
      </c>
      <c r="L714" s="9">
        <f t="shared" si="158"/>
        <v>0</v>
      </c>
      <c r="S714" s="9">
        <f t="shared" si="165"/>
        <v>812</v>
      </c>
      <c r="T714" s="9">
        <f>IF(S714&lt;Q8,-1000,IF(S714&lt;=Q10,O10*S714+P10,IF(S714&lt;=Q11,O11*S714+P11,IF(S714&lt;=Q12,O12*S714+P12,8000))))</f>
        <v>8000</v>
      </c>
      <c r="U714" s="9">
        <f>IF(S714&lt;Q13,-1000,IF(S714&lt;=Q15,O15*S714+P15,IF(S714&lt;=Q16,O16*S714+P16,IF(S714&lt;=Q17,O17*S714+P17,8000))))</f>
        <v>8000</v>
      </c>
      <c r="V714" s="9">
        <f>'Perfos Décollage'!F2</f>
        <v>500</v>
      </c>
      <c r="W714" s="9">
        <f t="shared" si="159"/>
        <v>0</v>
      </c>
      <c r="X714" s="9">
        <f t="shared" si="156"/>
        <v>-4000</v>
      </c>
      <c r="Y714" s="9">
        <f t="shared" si="160"/>
        <v>0</v>
      </c>
      <c r="Z714" s="9">
        <f t="shared" si="157"/>
        <v>-4000</v>
      </c>
    </row>
    <row r="715" spans="1:26" ht="15">
      <c r="A715" s="8">
        <f t="shared" si="161"/>
        <v>1.0225999999999844</v>
      </c>
      <c r="B715" s="9">
        <f>'Masse et Centrage'!$G$44</f>
        <v>932</v>
      </c>
      <c r="D715" s="8">
        <f t="shared" si="162"/>
        <v>1.0225999999999844</v>
      </c>
      <c r="E715" s="9">
        <v>1043</v>
      </c>
      <c r="G715" s="8">
        <f t="shared" si="163"/>
        <v>1.0225999999999844</v>
      </c>
      <c r="H715" s="9">
        <v>-1000</v>
      </c>
      <c r="J715" s="8">
        <f t="shared" si="164"/>
        <v>1.0226</v>
      </c>
      <c r="K715" s="9">
        <f>IF(J715=N2,'Masse et Centrage'!$G$44,-1000)</f>
        <v>-1000</v>
      </c>
      <c r="L715" s="9">
        <f t="shared" si="158"/>
        <v>0</v>
      </c>
      <c r="S715" s="9">
        <f t="shared" si="165"/>
        <v>813</v>
      </c>
      <c r="T715" s="9">
        <f>IF(S715&lt;Q8,-1000,IF(S715&lt;=Q10,O10*S715+P10,IF(S715&lt;=Q11,O11*S715+P11,IF(S715&lt;=Q12,O12*S715+P12,8000))))</f>
        <v>8000</v>
      </c>
      <c r="U715" s="9">
        <f>IF(S715&lt;Q13,-1000,IF(S715&lt;=Q15,O15*S715+P15,IF(S715&lt;=Q16,O16*S715+P16,IF(S715&lt;=Q17,O17*S715+P17,8000))))</f>
        <v>8000</v>
      </c>
      <c r="V715" s="9">
        <f>'Perfos Décollage'!F2</f>
        <v>500</v>
      </c>
      <c r="W715" s="9">
        <f t="shared" si="159"/>
        <v>0</v>
      </c>
      <c r="X715" s="9">
        <f t="shared" si="156"/>
        <v>-4000</v>
      </c>
      <c r="Y715" s="9">
        <f t="shared" si="160"/>
        <v>0</v>
      </c>
      <c r="Z715" s="9">
        <f t="shared" si="157"/>
        <v>-4000</v>
      </c>
    </row>
    <row r="716" spans="1:26" ht="15">
      <c r="A716" s="8">
        <f t="shared" si="161"/>
        <v>1.0227999999999844</v>
      </c>
      <c r="B716" s="9">
        <f>'Masse et Centrage'!$G$44</f>
        <v>932</v>
      </c>
      <c r="D716" s="8">
        <f t="shared" si="162"/>
        <v>1.0227999999999844</v>
      </c>
      <c r="E716" s="9">
        <v>1043</v>
      </c>
      <c r="G716" s="8">
        <f t="shared" si="163"/>
        <v>1.0227999999999844</v>
      </c>
      <c r="H716" s="9">
        <v>-1000</v>
      </c>
      <c r="J716" s="8">
        <f t="shared" si="164"/>
        <v>1.0228</v>
      </c>
      <c r="K716" s="9">
        <f>IF(J716=N2,'Masse et Centrage'!$G$44,-1000)</f>
        <v>-1000</v>
      </c>
      <c r="L716" s="9">
        <f t="shared" si="158"/>
        <v>0</v>
      </c>
      <c r="S716" s="9">
        <f t="shared" si="165"/>
        <v>814</v>
      </c>
      <c r="T716" s="9">
        <f>IF(S716&lt;Q8,-1000,IF(S716&lt;=Q10,O10*S716+P10,IF(S716&lt;=Q11,O11*S716+P11,IF(S716&lt;=Q12,O12*S716+P12,8000))))</f>
        <v>8000</v>
      </c>
      <c r="U716" s="9">
        <f>IF(S716&lt;Q13,-1000,IF(S716&lt;=Q15,O15*S716+P15,IF(S716&lt;=Q16,O16*S716+P16,IF(S716&lt;=Q17,O17*S716+P17,8000))))</f>
        <v>8000</v>
      </c>
      <c r="V716" s="9">
        <f>'Perfos Décollage'!F2</f>
        <v>500</v>
      </c>
      <c r="W716" s="9">
        <f t="shared" si="159"/>
        <v>0</v>
      </c>
      <c r="X716" s="9">
        <f t="shared" si="156"/>
        <v>-4000</v>
      </c>
      <c r="Y716" s="9">
        <f t="shared" si="160"/>
        <v>0</v>
      </c>
      <c r="Z716" s="9">
        <f t="shared" si="157"/>
        <v>-4000</v>
      </c>
    </row>
    <row r="717" spans="1:26" ht="15">
      <c r="A717" s="8">
        <f t="shared" si="161"/>
        <v>1.0229999999999844</v>
      </c>
      <c r="B717" s="9">
        <f>'Masse et Centrage'!$G$44</f>
        <v>932</v>
      </c>
      <c r="D717" s="8">
        <f t="shared" si="162"/>
        <v>1.0229999999999844</v>
      </c>
      <c r="E717" s="9">
        <v>1043</v>
      </c>
      <c r="G717" s="8">
        <f t="shared" si="163"/>
        <v>1.0229999999999844</v>
      </c>
      <c r="H717" s="9">
        <v>-1000</v>
      </c>
      <c r="J717" s="8">
        <f t="shared" si="164"/>
        <v>1.023</v>
      </c>
      <c r="K717" s="9">
        <f>IF(J717=N2,'Masse et Centrage'!$G$44,-1000)</f>
        <v>-1000</v>
      </c>
      <c r="L717" s="9">
        <f t="shared" si="158"/>
        <v>0</v>
      </c>
      <c r="S717" s="9">
        <f t="shared" si="165"/>
        <v>815</v>
      </c>
      <c r="T717" s="9">
        <f>IF(S717&lt;Q8,-1000,IF(S717&lt;=Q10,O10*S717+P10,IF(S717&lt;=Q11,O11*S717+P11,IF(S717&lt;=Q12,O12*S717+P12,8000))))</f>
        <v>8000</v>
      </c>
      <c r="U717" s="9">
        <f>IF(S717&lt;Q13,-1000,IF(S717&lt;=Q15,O15*S717+P15,IF(S717&lt;=Q16,O16*S717+P16,IF(S717&lt;=Q17,O17*S717+P17,8000))))</f>
        <v>8000</v>
      </c>
      <c r="V717" s="9">
        <f>'Perfos Décollage'!F2</f>
        <v>500</v>
      </c>
      <c r="W717" s="9">
        <f t="shared" si="159"/>
        <v>0</v>
      </c>
      <c r="X717" s="9">
        <f t="shared" si="156"/>
        <v>-4000</v>
      </c>
      <c r="Y717" s="9">
        <f t="shared" si="160"/>
        <v>0</v>
      </c>
      <c r="Z717" s="9">
        <f t="shared" si="157"/>
        <v>-4000</v>
      </c>
    </row>
    <row r="718" spans="1:26" ht="15">
      <c r="A718" s="8">
        <f t="shared" si="161"/>
        <v>1.0231999999999843</v>
      </c>
      <c r="B718" s="9">
        <f>'Masse et Centrage'!$G$44</f>
        <v>932</v>
      </c>
      <c r="D718" s="8">
        <f t="shared" si="162"/>
        <v>1.0231999999999843</v>
      </c>
      <c r="E718" s="9">
        <v>1043</v>
      </c>
      <c r="G718" s="8">
        <f t="shared" si="163"/>
        <v>1.0231999999999843</v>
      </c>
      <c r="H718" s="9">
        <v>-1000</v>
      </c>
      <c r="J718" s="8">
        <f t="shared" si="164"/>
        <v>1.0232</v>
      </c>
      <c r="K718" s="9">
        <f>IF(J718=N2,'Masse et Centrage'!$G$44,-1000)</f>
        <v>-1000</v>
      </c>
      <c r="L718" s="9">
        <f t="shared" si="158"/>
        <v>0</v>
      </c>
      <c r="S718" s="9">
        <f t="shared" si="165"/>
        <v>816</v>
      </c>
      <c r="T718" s="9">
        <f>IF(S718&lt;Q8,-1000,IF(S718&lt;=Q10,O10*S718+P10,IF(S718&lt;=Q11,O11*S718+P11,IF(S718&lt;=Q12,O12*S718+P12,8000))))</f>
        <v>8000</v>
      </c>
      <c r="U718" s="9">
        <f>IF(S718&lt;Q13,-1000,IF(S718&lt;=Q15,O15*S718+P15,IF(S718&lt;=Q16,O16*S718+P16,IF(S718&lt;=Q17,O17*S718+P17,8000))))</f>
        <v>8000</v>
      </c>
      <c r="V718" s="9">
        <f>'Perfos Décollage'!F2</f>
        <v>500</v>
      </c>
      <c r="W718" s="9">
        <f t="shared" si="159"/>
        <v>0</v>
      </c>
      <c r="X718" s="9">
        <f t="shared" si="156"/>
        <v>-4000</v>
      </c>
      <c r="Y718" s="9">
        <f t="shared" si="160"/>
        <v>0</v>
      </c>
      <c r="Z718" s="9">
        <f t="shared" si="157"/>
        <v>-4000</v>
      </c>
    </row>
    <row r="719" spans="1:26" ht="15">
      <c r="A719" s="8">
        <f t="shared" si="161"/>
        <v>1.0233999999999843</v>
      </c>
      <c r="B719" s="9">
        <f>'Masse et Centrage'!$G$44</f>
        <v>932</v>
      </c>
      <c r="D719" s="8">
        <f t="shared" si="162"/>
        <v>1.0233999999999843</v>
      </c>
      <c r="E719" s="9">
        <v>1043</v>
      </c>
      <c r="G719" s="8">
        <f t="shared" si="163"/>
        <v>1.0233999999999843</v>
      </c>
      <c r="H719" s="9">
        <v>-1000</v>
      </c>
      <c r="J719" s="8">
        <f t="shared" si="164"/>
        <v>1.0234</v>
      </c>
      <c r="K719" s="9">
        <f>IF(J719=N2,'Masse et Centrage'!$G$44,-1000)</f>
        <v>-1000</v>
      </c>
      <c r="L719" s="9">
        <f t="shared" si="158"/>
        <v>0</v>
      </c>
      <c r="S719" s="9">
        <f t="shared" si="165"/>
        <v>817</v>
      </c>
      <c r="T719" s="9">
        <f>IF(S719&lt;Q8,-1000,IF(S719&lt;=Q10,O10*S719+P10,IF(S719&lt;=Q11,O11*S719+P11,IF(S719&lt;=Q12,O12*S719+P12,8000))))</f>
        <v>8000</v>
      </c>
      <c r="U719" s="9">
        <f>IF(S719&lt;Q13,-1000,IF(S719&lt;=Q15,O15*S719+P15,IF(S719&lt;=Q16,O16*S719+P16,IF(S719&lt;=Q17,O17*S719+P17,8000))))</f>
        <v>8000</v>
      </c>
      <c r="V719" s="9">
        <f>'Perfos Décollage'!F2</f>
        <v>500</v>
      </c>
      <c r="W719" s="9">
        <f t="shared" si="159"/>
        <v>0</v>
      </c>
      <c r="X719" s="9">
        <f t="shared" si="156"/>
        <v>-4000</v>
      </c>
      <c r="Y719" s="9">
        <f t="shared" si="160"/>
        <v>0</v>
      </c>
      <c r="Z719" s="9">
        <f t="shared" si="157"/>
        <v>-4000</v>
      </c>
    </row>
    <row r="720" spans="1:26" ht="15">
      <c r="A720" s="8">
        <f t="shared" si="161"/>
        <v>1.0235999999999843</v>
      </c>
      <c r="B720" s="9">
        <f>'Masse et Centrage'!$G$44</f>
        <v>932</v>
      </c>
      <c r="D720" s="8">
        <f t="shared" si="162"/>
        <v>1.0235999999999843</v>
      </c>
      <c r="E720" s="9">
        <v>1043</v>
      </c>
      <c r="G720" s="8">
        <f t="shared" si="163"/>
        <v>1.0235999999999843</v>
      </c>
      <c r="H720" s="9">
        <v>-1000</v>
      </c>
      <c r="J720" s="8">
        <f t="shared" si="164"/>
        <v>1.0236</v>
      </c>
      <c r="K720" s="9">
        <f>IF(J720=N2,'Masse et Centrage'!$G$44,-1000)</f>
        <v>-1000</v>
      </c>
      <c r="L720" s="9">
        <f t="shared" si="158"/>
        <v>0</v>
      </c>
      <c r="S720" s="9">
        <f t="shared" si="165"/>
        <v>818</v>
      </c>
      <c r="T720" s="9">
        <f>IF(S720&lt;Q8,-1000,IF(S720&lt;=Q10,O10*S720+P10,IF(S720&lt;=Q11,O11*S720+P11,IF(S720&lt;=Q12,O12*S720+P12,8000))))</f>
        <v>8000</v>
      </c>
      <c r="U720" s="9">
        <f>IF(S720&lt;Q13,-1000,IF(S720&lt;=Q15,O15*S720+P15,IF(S720&lt;=Q16,O16*S720+P16,IF(S720&lt;=Q17,O17*S720+P17,8000))))</f>
        <v>8000</v>
      </c>
      <c r="V720" s="9">
        <f>'Perfos Décollage'!F2</f>
        <v>500</v>
      </c>
      <c r="W720" s="9">
        <f t="shared" si="159"/>
        <v>0</v>
      </c>
      <c r="X720" s="9">
        <f t="shared" si="156"/>
        <v>-4000</v>
      </c>
      <c r="Y720" s="9">
        <f t="shared" si="160"/>
        <v>0</v>
      </c>
      <c r="Z720" s="9">
        <f t="shared" si="157"/>
        <v>-4000</v>
      </c>
    </row>
    <row r="721" spans="1:26" ht="15">
      <c r="A721" s="8">
        <f t="shared" si="161"/>
        <v>1.0237999999999843</v>
      </c>
      <c r="B721" s="9">
        <f>'Masse et Centrage'!$G$44</f>
        <v>932</v>
      </c>
      <c r="D721" s="8">
        <f t="shared" si="162"/>
        <v>1.0237999999999843</v>
      </c>
      <c r="E721" s="9">
        <v>1043</v>
      </c>
      <c r="G721" s="8">
        <f t="shared" si="163"/>
        <v>1.0237999999999843</v>
      </c>
      <c r="H721" s="9">
        <v>-1000</v>
      </c>
      <c r="J721" s="8">
        <f t="shared" si="164"/>
        <v>1.0238</v>
      </c>
      <c r="K721" s="9">
        <f>IF(J721=N2,'Masse et Centrage'!$G$44,-1000)</f>
        <v>-1000</v>
      </c>
      <c r="L721" s="9">
        <f t="shared" si="158"/>
        <v>0</v>
      </c>
      <c r="S721" s="9">
        <f t="shared" si="165"/>
        <v>819</v>
      </c>
      <c r="T721" s="9">
        <f>IF(S721&lt;Q8,-1000,IF(S721&lt;=Q10,O10*S721+P10,IF(S721&lt;=Q11,O11*S721+P11,IF(S721&lt;=Q12,O12*S721+P12,8000))))</f>
        <v>8000</v>
      </c>
      <c r="U721" s="9">
        <f>IF(S721&lt;Q13,-1000,IF(S721&lt;=Q15,O15*S721+P15,IF(S721&lt;=Q16,O16*S721+P16,IF(S721&lt;=Q17,O17*S721+P17,8000))))</f>
        <v>8000</v>
      </c>
      <c r="V721" s="9">
        <f>'Perfos Décollage'!F2</f>
        <v>500</v>
      </c>
      <c r="W721" s="9">
        <f t="shared" si="159"/>
        <v>0</v>
      </c>
      <c r="X721" s="9">
        <f t="shared" si="156"/>
        <v>-4000</v>
      </c>
      <c r="Y721" s="9">
        <f t="shared" si="160"/>
        <v>0</v>
      </c>
      <c r="Z721" s="9">
        <f t="shared" si="157"/>
        <v>-4000</v>
      </c>
    </row>
    <row r="722" spans="1:26" ht="15">
      <c r="A722" s="8">
        <f t="shared" si="161"/>
        <v>1.0239999999999843</v>
      </c>
      <c r="B722" s="9">
        <f>'Masse et Centrage'!$G$44</f>
        <v>932</v>
      </c>
      <c r="D722" s="8">
        <f t="shared" si="162"/>
        <v>1.0239999999999843</v>
      </c>
      <c r="E722" s="9">
        <v>1043</v>
      </c>
      <c r="G722" s="8">
        <f t="shared" si="163"/>
        <v>1.0239999999999843</v>
      </c>
      <c r="H722" s="9">
        <v>-1000</v>
      </c>
      <c r="J722" s="8">
        <f t="shared" si="164"/>
        <v>1.024</v>
      </c>
      <c r="K722" s="9">
        <f>IF(J722=N2,'Masse et Centrage'!$G$44,-1000)</f>
        <v>-1000</v>
      </c>
      <c r="L722" s="9">
        <f t="shared" si="158"/>
        <v>0</v>
      </c>
      <c r="S722" s="9">
        <f t="shared" si="165"/>
        <v>820</v>
      </c>
      <c r="T722" s="9">
        <f>IF(S722&lt;Q8,-1000,IF(S722&lt;=Q10,O10*S722+P10,IF(S722&lt;=Q11,O11*S722+P11,IF(S722&lt;=Q12,O12*S722+P12,8000))))</f>
        <v>8000</v>
      </c>
      <c r="U722" s="9">
        <f>IF(S722&lt;Q13,-1000,IF(S722&lt;=Q15,O15*S722+P15,IF(S722&lt;=Q16,O16*S722+P16,IF(S722&lt;=Q17,O17*S722+P17,8000))))</f>
        <v>8000</v>
      </c>
      <c r="V722" s="9">
        <f>'Perfos Décollage'!F2</f>
        <v>500</v>
      </c>
      <c r="W722" s="9">
        <f t="shared" si="159"/>
        <v>0</v>
      </c>
      <c r="X722" s="9">
        <f t="shared" si="156"/>
        <v>-4000</v>
      </c>
      <c r="Y722" s="9">
        <f t="shared" si="160"/>
        <v>0</v>
      </c>
      <c r="Z722" s="9">
        <f t="shared" si="157"/>
        <v>-4000</v>
      </c>
    </row>
    <row r="723" spans="1:26" ht="15">
      <c r="A723" s="8">
        <f t="shared" si="161"/>
        <v>1.0241999999999842</v>
      </c>
      <c r="B723" s="9">
        <f>'Masse et Centrage'!$G$44</f>
        <v>932</v>
      </c>
      <c r="D723" s="8">
        <f t="shared" si="162"/>
        <v>1.0241999999999842</v>
      </c>
      <c r="E723" s="9">
        <v>1043</v>
      </c>
      <c r="G723" s="8">
        <f t="shared" si="163"/>
        <v>1.0241999999999842</v>
      </c>
      <c r="H723" s="9">
        <v>-1000</v>
      </c>
      <c r="J723" s="8">
        <f t="shared" si="164"/>
        <v>1.0242</v>
      </c>
      <c r="K723" s="9">
        <f>IF(J723=N2,'Masse et Centrage'!$G$44,-1000)</f>
        <v>-1000</v>
      </c>
      <c r="L723" s="9">
        <f t="shared" si="158"/>
        <v>0</v>
      </c>
      <c r="S723" s="9">
        <f t="shared" si="165"/>
        <v>821</v>
      </c>
      <c r="T723" s="9">
        <f>IF(S723&lt;Q8,-1000,IF(S723&lt;=Q10,O10*S723+P10,IF(S723&lt;=Q11,O11*S723+P11,IF(S723&lt;=Q12,O12*S723+P12,8000))))</f>
        <v>8000</v>
      </c>
      <c r="U723" s="9">
        <f>IF(S723&lt;Q13,-1000,IF(S723&lt;=Q15,O15*S723+P15,IF(S723&lt;=Q16,O16*S723+P16,IF(S723&lt;=Q17,O17*S723+P17,8000))))</f>
        <v>8000</v>
      </c>
      <c r="V723" s="9">
        <f>'Perfos Décollage'!F2</f>
        <v>500</v>
      </c>
      <c r="W723" s="9">
        <f t="shared" si="159"/>
        <v>0</v>
      </c>
      <c r="X723" s="9">
        <f t="shared" si="156"/>
        <v>-4000</v>
      </c>
      <c r="Y723" s="9">
        <f t="shared" si="160"/>
        <v>0</v>
      </c>
      <c r="Z723" s="9">
        <f t="shared" si="157"/>
        <v>-4000</v>
      </c>
    </row>
    <row r="724" spans="1:26" ht="15">
      <c r="A724" s="8">
        <f t="shared" si="161"/>
        <v>1.0243999999999842</v>
      </c>
      <c r="B724" s="9">
        <f>'Masse et Centrage'!$G$44</f>
        <v>932</v>
      </c>
      <c r="D724" s="8">
        <f t="shared" si="162"/>
        <v>1.0243999999999842</v>
      </c>
      <c r="E724" s="9">
        <v>1043</v>
      </c>
      <c r="G724" s="8">
        <f t="shared" si="163"/>
        <v>1.0243999999999842</v>
      </c>
      <c r="H724" s="9">
        <v>-1000</v>
      </c>
      <c r="J724" s="8">
        <f t="shared" si="164"/>
        <v>1.0244</v>
      </c>
      <c r="K724" s="9">
        <f>IF(J724=N2,'Masse et Centrage'!$G$44,-1000)</f>
        <v>-1000</v>
      </c>
      <c r="L724" s="9">
        <f t="shared" si="158"/>
        <v>0</v>
      </c>
      <c r="S724" s="9">
        <f t="shared" si="165"/>
        <v>822</v>
      </c>
      <c r="T724" s="9">
        <f>IF(S724&lt;Q8,-1000,IF(S724&lt;=Q10,O10*S724+P10,IF(S724&lt;=Q11,O11*S724+P11,IF(S724&lt;=Q12,O12*S724+P12,8000))))</f>
        <v>8000</v>
      </c>
      <c r="U724" s="9">
        <f>IF(S724&lt;Q13,-1000,IF(S724&lt;=Q15,O15*S724+P15,IF(S724&lt;=Q16,O16*S724+P16,IF(S724&lt;=Q17,O17*S724+P17,8000))))</f>
        <v>8000</v>
      </c>
      <c r="V724" s="9">
        <f>'Perfos Décollage'!F2</f>
        <v>500</v>
      </c>
      <c r="W724" s="9">
        <f t="shared" si="159"/>
        <v>0</v>
      </c>
      <c r="X724" s="9">
        <f t="shared" si="156"/>
        <v>-4000</v>
      </c>
      <c r="Y724" s="9">
        <f t="shared" si="160"/>
        <v>0</v>
      </c>
      <c r="Z724" s="9">
        <f t="shared" si="157"/>
        <v>-4000</v>
      </c>
    </row>
    <row r="725" spans="1:26" ht="15">
      <c r="A725" s="8">
        <f t="shared" si="161"/>
        <v>1.0245999999999842</v>
      </c>
      <c r="B725" s="9">
        <f>'Masse et Centrage'!$G$44</f>
        <v>932</v>
      </c>
      <c r="D725" s="8">
        <f t="shared" si="162"/>
        <v>1.0245999999999842</v>
      </c>
      <c r="E725" s="9">
        <v>1043</v>
      </c>
      <c r="G725" s="8">
        <f t="shared" si="163"/>
        <v>1.0245999999999842</v>
      </c>
      <c r="H725" s="9">
        <v>-1000</v>
      </c>
      <c r="J725" s="8">
        <f t="shared" si="164"/>
        <v>1.0246</v>
      </c>
      <c r="K725" s="9">
        <f>IF(J725=N2,'Masse et Centrage'!$G$44,-1000)</f>
        <v>-1000</v>
      </c>
      <c r="L725" s="9">
        <f t="shared" si="158"/>
        <v>0</v>
      </c>
      <c r="S725" s="9">
        <f t="shared" si="165"/>
        <v>823</v>
      </c>
      <c r="T725" s="9">
        <f>IF(S725&lt;Q8,-1000,IF(S725&lt;=Q10,O10*S725+P10,IF(S725&lt;=Q11,O11*S725+P11,IF(S725&lt;=Q12,O12*S725+P12,8000))))</f>
        <v>8000</v>
      </c>
      <c r="U725" s="9">
        <f>IF(S725&lt;Q13,-1000,IF(S725&lt;=Q15,O15*S725+P15,IF(S725&lt;=Q16,O16*S725+P16,IF(S725&lt;=Q17,O17*S725+P17,8000))))</f>
        <v>8000</v>
      </c>
      <c r="V725" s="9">
        <f>'Perfos Décollage'!F2</f>
        <v>500</v>
      </c>
      <c r="W725" s="9">
        <f t="shared" si="159"/>
        <v>0</v>
      </c>
      <c r="X725" s="9">
        <f t="shared" si="156"/>
        <v>-4000</v>
      </c>
      <c r="Y725" s="9">
        <f t="shared" si="160"/>
        <v>0</v>
      </c>
      <c r="Z725" s="9">
        <f t="shared" si="157"/>
        <v>-4000</v>
      </c>
    </row>
    <row r="726" spans="1:26" ht="15">
      <c r="A726" s="8">
        <f t="shared" si="161"/>
        <v>1.0247999999999842</v>
      </c>
      <c r="B726" s="9">
        <f>'Masse et Centrage'!$G$44</f>
        <v>932</v>
      </c>
      <c r="D726" s="8">
        <f t="shared" si="162"/>
        <v>1.0247999999999842</v>
      </c>
      <c r="E726" s="9">
        <v>1043</v>
      </c>
      <c r="G726" s="8">
        <f t="shared" si="163"/>
        <v>1.0247999999999842</v>
      </c>
      <c r="H726" s="9">
        <v>-1000</v>
      </c>
      <c r="J726" s="8">
        <f t="shared" si="164"/>
        <v>1.0248</v>
      </c>
      <c r="K726" s="9">
        <f>IF(J726=N2,'Masse et Centrage'!$G$44,-1000)</f>
        <v>-1000</v>
      </c>
      <c r="L726" s="9">
        <f t="shared" si="158"/>
        <v>0</v>
      </c>
      <c r="S726" s="9">
        <f t="shared" si="165"/>
        <v>824</v>
      </c>
      <c r="T726" s="9">
        <f>IF(S726&lt;Q8,-1000,IF(S726&lt;=Q10,O10*S726+P10,IF(S726&lt;=Q11,O11*S726+P11,IF(S726&lt;=Q12,O12*S726+P12,8000))))</f>
        <v>8000</v>
      </c>
      <c r="U726" s="9">
        <f>IF(S726&lt;Q13,-1000,IF(S726&lt;=Q15,O15*S726+P15,IF(S726&lt;=Q16,O16*S726+P16,IF(S726&lt;=Q17,O17*S726+P17,8000))))</f>
        <v>8000</v>
      </c>
      <c r="V726" s="9">
        <f>'Perfos Décollage'!F2</f>
        <v>500</v>
      </c>
      <c r="W726" s="9">
        <f t="shared" si="159"/>
        <v>0</v>
      </c>
      <c r="X726" s="9">
        <f t="shared" si="156"/>
        <v>-4000</v>
      </c>
      <c r="Y726" s="9">
        <f t="shared" si="160"/>
        <v>0</v>
      </c>
      <c r="Z726" s="9">
        <f t="shared" si="157"/>
        <v>-4000</v>
      </c>
    </row>
    <row r="727" spans="1:26" ht="15">
      <c r="A727" s="8">
        <f t="shared" si="161"/>
        <v>1.0249999999999841</v>
      </c>
      <c r="B727" s="9">
        <f>'Masse et Centrage'!$G$44</f>
        <v>932</v>
      </c>
      <c r="D727" s="8">
        <f t="shared" si="162"/>
        <v>1.0249999999999841</v>
      </c>
      <c r="E727" s="9">
        <v>1043</v>
      </c>
      <c r="G727" s="8">
        <f t="shared" si="163"/>
        <v>1.0249999999999841</v>
      </c>
      <c r="H727" s="9">
        <v>-1000</v>
      </c>
      <c r="J727" s="8">
        <f t="shared" si="164"/>
        <v>1.025</v>
      </c>
      <c r="K727" s="9">
        <f>IF(J727=N2,'Masse et Centrage'!$G$44,-1000)</f>
        <v>-1000</v>
      </c>
      <c r="L727" s="9">
        <f t="shared" si="158"/>
        <v>0</v>
      </c>
      <c r="S727" s="9">
        <f t="shared" si="165"/>
        <v>825</v>
      </c>
      <c r="T727" s="9">
        <f>IF(S727&lt;Q8,-1000,IF(S727&lt;=Q10,O10*S727+P10,IF(S727&lt;=Q11,O11*S727+P11,IF(S727&lt;=Q12,O12*S727+P12,8000))))</f>
        <v>8000</v>
      </c>
      <c r="U727" s="9">
        <f>IF(S727&lt;Q13,-1000,IF(S727&lt;=Q15,O15*S727+P15,IF(S727&lt;=Q16,O16*S727+P16,IF(S727&lt;=Q17,O17*S727+P17,8000))))</f>
        <v>8000</v>
      </c>
      <c r="V727" s="9">
        <f>'Perfos Décollage'!F2</f>
        <v>500</v>
      </c>
      <c r="W727" s="9">
        <f t="shared" si="159"/>
        <v>0</v>
      </c>
      <c r="X727" s="9">
        <f t="shared" si="156"/>
        <v>-4000</v>
      </c>
      <c r="Y727" s="9">
        <f t="shared" si="160"/>
        <v>0</v>
      </c>
      <c r="Z727" s="9">
        <f t="shared" si="157"/>
        <v>-4000</v>
      </c>
    </row>
    <row r="728" spans="1:26" ht="15">
      <c r="A728" s="8">
        <f t="shared" si="161"/>
        <v>1.0251999999999841</v>
      </c>
      <c r="B728" s="9">
        <f>'Masse et Centrage'!$G$44</f>
        <v>932</v>
      </c>
      <c r="D728" s="8">
        <f t="shared" si="162"/>
        <v>1.0251999999999841</v>
      </c>
      <c r="E728" s="9">
        <v>1043</v>
      </c>
      <c r="G728" s="8">
        <f t="shared" si="163"/>
        <v>1.0251999999999841</v>
      </c>
      <c r="H728" s="9">
        <v>-1000</v>
      </c>
      <c r="J728" s="8">
        <f t="shared" si="164"/>
        <v>1.0252</v>
      </c>
      <c r="K728" s="9">
        <f>IF(J728=N2,'Masse et Centrage'!$G$44,-1000)</f>
        <v>-1000</v>
      </c>
      <c r="L728" s="9">
        <f t="shared" si="158"/>
        <v>0</v>
      </c>
      <c r="S728" s="9">
        <f t="shared" si="165"/>
        <v>826</v>
      </c>
      <c r="T728" s="9">
        <f>IF(S728&lt;Q8,-1000,IF(S728&lt;=Q10,O10*S728+P10,IF(S728&lt;=Q11,O11*S728+P11,IF(S728&lt;=Q12,O12*S728+P12,8000))))</f>
        <v>8000</v>
      </c>
      <c r="U728" s="9">
        <f>IF(S728&lt;Q13,-1000,IF(S728&lt;=Q15,O15*S728+P15,IF(S728&lt;=Q16,O16*S728+P16,IF(S728&lt;=Q17,O17*S728+P17,8000))))</f>
        <v>8000</v>
      </c>
      <c r="V728" s="9">
        <f>'Perfos Décollage'!F2</f>
        <v>500</v>
      </c>
      <c r="W728" s="9">
        <f t="shared" si="159"/>
        <v>0</v>
      </c>
      <c r="X728" s="9">
        <f t="shared" si="156"/>
        <v>-4000</v>
      </c>
      <c r="Y728" s="9">
        <f t="shared" si="160"/>
        <v>0</v>
      </c>
      <c r="Z728" s="9">
        <f t="shared" si="157"/>
        <v>-4000</v>
      </c>
    </row>
    <row r="729" spans="1:26" ht="15">
      <c r="A729" s="8">
        <f t="shared" si="161"/>
        <v>1.025399999999984</v>
      </c>
      <c r="B729" s="9">
        <f>'Masse et Centrage'!$G$44</f>
        <v>932</v>
      </c>
      <c r="D729" s="8">
        <f t="shared" si="162"/>
        <v>1.025399999999984</v>
      </c>
      <c r="E729" s="9">
        <v>1043</v>
      </c>
      <c r="G729" s="8">
        <f t="shared" si="163"/>
        <v>1.025399999999984</v>
      </c>
      <c r="H729" s="9">
        <v>-1000</v>
      </c>
      <c r="J729" s="8">
        <f t="shared" si="164"/>
        <v>1.0254</v>
      </c>
      <c r="K729" s="9">
        <f>IF(J729=N2,'Masse et Centrage'!$G$44,-1000)</f>
        <v>-1000</v>
      </c>
      <c r="L729" s="9">
        <f t="shared" si="158"/>
        <v>0</v>
      </c>
      <c r="S729" s="9">
        <f t="shared" si="165"/>
        <v>827</v>
      </c>
      <c r="T729" s="9">
        <f>IF(S729&lt;Q8,-1000,IF(S729&lt;=Q10,O10*S729+P10,IF(S729&lt;=Q11,O11*S729+P11,IF(S729&lt;=Q12,O12*S729+P12,8000))))</f>
        <v>8000</v>
      </c>
      <c r="U729" s="9">
        <f>IF(S729&lt;Q13,-1000,IF(S729&lt;=Q15,O15*S729+P15,IF(S729&lt;=Q16,O16*S729+P16,IF(S729&lt;=Q17,O17*S729+P17,8000))))</f>
        <v>8000</v>
      </c>
      <c r="V729" s="9">
        <f>'Perfos Décollage'!F2</f>
        <v>500</v>
      </c>
      <c r="W729" s="9">
        <f t="shared" si="159"/>
        <v>0</v>
      </c>
      <c r="X729" s="9">
        <f t="shared" si="156"/>
        <v>-4000</v>
      </c>
      <c r="Y729" s="9">
        <f t="shared" si="160"/>
        <v>0</v>
      </c>
      <c r="Z729" s="9">
        <f t="shared" si="157"/>
        <v>-4000</v>
      </c>
    </row>
    <row r="730" spans="1:26" ht="15">
      <c r="A730" s="8">
        <f t="shared" si="161"/>
        <v>1.025599999999984</v>
      </c>
      <c r="B730" s="9">
        <f>'Masse et Centrage'!$G$44</f>
        <v>932</v>
      </c>
      <c r="D730" s="8">
        <f t="shared" si="162"/>
        <v>1.025599999999984</v>
      </c>
      <c r="E730" s="9">
        <v>1043</v>
      </c>
      <c r="G730" s="8">
        <f t="shared" si="163"/>
        <v>1.025599999999984</v>
      </c>
      <c r="H730" s="9">
        <v>-1000</v>
      </c>
      <c r="J730" s="8">
        <f t="shared" si="164"/>
        <v>1.0256</v>
      </c>
      <c r="K730" s="9">
        <f>IF(J730=N2,'Masse et Centrage'!$G$44,-1000)</f>
        <v>-1000</v>
      </c>
      <c r="L730" s="9">
        <f t="shared" si="158"/>
        <v>0</v>
      </c>
      <c r="S730" s="9">
        <f t="shared" si="165"/>
        <v>828</v>
      </c>
      <c r="T730" s="9">
        <f>IF(S730&lt;Q8,-1000,IF(S730&lt;=Q10,O10*S730+P10,IF(S730&lt;=Q11,O11*S730+P11,IF(S730&lt;=Q12,O12*S730+P12,8000))))</f>
        <v>8000</v>
      </c>
      <c r="U730" s="9">
        <f>IF(S730&lt;Q13,-1000,IF(S730&lt;=Q15,O15*S730+P15,IF(S730&lt;=Q16,O16*S730+P16,IF(S730&lt;=Q17,O17*S730+P17,8000))))</f>
        <v>8000</v>
      </c>
      <c r="V730" s="9">
        <f>'Perfos Décollage'!F2</f>
        <v>500</v>
      </c>
      <c r="W730" s="9">
        <f t="shared" si="159"/>
        <v>0</v>
      </c>
      <c r="X730" s="9">
        <f t="shared" si="156"/>
        <v>-4000</v>
      </c>
      <c r="Y730" s="9">
        <f t="shared" si="160"/>
        <v>0</v>
      </c>
      <c r="Z730" s="9">
        <f t="shared" si="157"/>
        <v>-4000</v>
      </c>
    </row>
    <row r="731" spans="1:26" ht="15">
      <c r="A731" s="8">
        <f t="shared" si="161"/>
        <v>1.025799999999984</v>
      </c>
      <c r="B731" s="9">
        <f>'Masse et Centrage'!$G$44</f>
        <v>932</v>
      </c>
      <c r="D731" s="8">
        <f t="shared" si="162"/>
        <v>1.025799999999984</v>
      </c>
      <c r="E731" s="9">
        <v>1043</v>
      </c>
      <c r="G731" s="8">
        <f t="shared" si="163"/>
        <v>1.025799999999984</v>
      </c>
      <c r="H731" s="9">
        <v>-1000</v>
      </c>
      <c r="J731" s="8">
        <f t="shared" si="164"/>
        <v>1.0258</v>
      </c>
      <c r="K731" s="9">
        <f>IF(J731=N2,'Masse et Centrage'!$G$44,-1000)</f>
        <v>-1000</v>
      </c>
      <c r="L731" s="9">
        <f t="shared" si="158"/>
        <v>0</v>
      </c>
      <c r="S731" s="9">
        <f t="shared" si="165"/>
        <v>829</v>
      </c>
      <c r="T731" s="9">
        <f>IF(S731&lt;Q8,-1000,IF(S731&lt;=Q10,O10*S731+P10,IF(S731&lt;=Q11,O11*S731+P11,IF(S731&lt;=Q12,O12*S731+P12,8000))))</f>
        <v>8000</v>
      </c>
      <c r="U731" s="9">
        <f>IF(S731&lt;Q13,-1000,IF(S731&lt;=Q15,O15*S731+P15,IF(S731&lt;=Q16,O16*S731+P16,IF(S731&lt;=Q17,O17*S731+P17,8000))))</f>
        <v>8000</v>
      </c>
      <c r="V731" s="9">
        <f>'Perfos Décollage'!F2</f>
        <v>500</v>
      </c>
      <c r="W731" s="9">
        <f t="shared" si="159"/>
        <v>0</v>
      </c>
      <c r="X731" s="9">
        <f t="shared" si="156"/>
        <v>-4000</v>
      </c>
      <c r="Y731" s="9">
        <f t="shared" si="160"/>
        <v>0</v>
      </c>
      <c r="Z731" s="9">
        <f t="shared" si="157"/>
        <v>-4000</v>
      </c>
    </row>
    <row r="732" spans="1:26" ht="15">
      <c r="A732" s="8">
        <f t="shared" si="161"/>
        <v>1.025999999999984</v>
      </c>
      <c r="B732" s="9">
        <f>'Masse et Centrage'!$G$44</f>
        <v>932</v>
      </c>
      <c r="D732" s="8">
        <f t="shared" si="162"/>
        <v>1.025999999999984</v>
      </c>
      <c r="E732" s="9">
        <v>1043</v>
      </c>
      <c r="G732" s="8">
        <f t="shared" si="163"/>
        <v>1.025999999999984</v>
      </c>
      <c r="H732" s="9">
        <v>-1000</v>
      </c>
      <c r="J732" s="8">
        <f t="shared" si="164"/>
        <v>1.026</v>
      </c>
      <c r="K732" s="9">
        <f>IF(J732=N2,'Masse et Centrage'!$G$44,-1000)</f>
        <v>-1000</v>
      </c>
      <c r="L732" s="9">
        <f t="shared" si="158"/>
        <v>0</v>
      </c>
      <c r="S732" s="9">
        <f t="shared" si="165"/>
        <v>830</v>
      </c>
      <c r="T732" s="9">
        <f>IF(S732&lt;Q8,-1000,IF(S732&lt;=Q10,O10*S732+P10,IF(S732&lt;=Q11,O11*S732+P11,IF(S732&lt;=Q12,O12*S732+P12,8000))))</f>
        <v>8000</v>
      </c>
      <c r="U732" s="9">
        <f>IF(S732&lt;Q13,-1000,IF(S732&lt;=Q15,O15*S732+P15,IF(S732&lt;=Q16,O16*S732+P16,IF(S732&lt;=Q17,O17*S732+P17,8000))))</f>
        <v>8000</v>
      </c>
      <c r="V732" s="9">
        <f>'Perfos Décollage'!F2</f>
        <v>500</v>
      </c>
      <c r="W732" s="9">
        <f t="shared" si="159"/>
        <v>0</v>
      </c>
      <c r="X732" s="9">
        <f t="shared" si="156"/>
        <v>-4000</v>
      </c>
      <c r="Y732" s="9">
        <f t="shared" si="160"/>
        <v>0</v>
      </c>
      <c r="Z732" s="9">
        <f t="shared" si="157"/>
        <v>-4000</v>
      </c>
    </row>
    <row r="733" spans="1:26" ht="15">
      <c r="A733" s="8">
        <f t="shared" si="161"/>
        <v>1.026199999999984</v>
      </c>
      <c r="B733" s="9">
        <f>'Masse et Centrage'!$G$44</f>
        <v>932</v>
      </c>
      <c r="D733" s="8">
        <f t="shared" si="162"/>
        <v>1.026199999999984</v>
      </c>
      <c r="E733" s="9">
        <v>1043</v>
      </c>
      <c r="G733" s="8">
        <f t="shared" si="163"/>
        <v>1.026199999999984</v>
      </c>
      <c r="H733" s="9">
        <v>-1000</v>
      </c>
      <c r="J733" s="8">
        <f t="shared" si="164"/>
        <v>1.0262</v>
      </c>
      <c r="K733" s="9">
        <f>IF(J733=N2,'Masse et Centrage'!$G$44,-1000)</f>
        <v>-1000</v>
      </c>
      <c r="L733" s="9">
        <f t="shared" si="158"/>
        <v>0</v>
      </c>
      <c r="S733" s="9">
        <f t="shared" si="165"/>
        <v>831</v>
      </c>
      <c r="T733" s="9">
        <f>IF(S733&lt;Q8,-1000,IF(S733&lt;=Q10,O10*S733+P10,IF(S733&lt;=Q11,O11*S733+P11,IF(S733&lt;=Q12,O12*S733+P12,8000))))</f>
        <v>8000</v>
      </c>
      <c r="U733" s="9">
        <f>IF(S733&lt;Q13,-1000,IF(S733&lt;=Q15,O15*S733+P15,IF(S733&lt;=Q16,O16*S733+P16,IF(S733&lt;=Q17,O17*S733+P17,8000))))</f>
        <v>8000</v>
      </c>
      <c r="V733" s="9">
        <f>'Perfos Décollage'!F2</f>
        <v>500</v>
      </c>
      <c r="W733" s="9">
        <f t="shared" si="159"/>
        <v>0</v>
      </c>
      <c r="X733" s="9">
        <f t="shared" si="156"/>
        <v>-4000</v>
      </c>
      <c r="Y733" s="9">
        <f t="shared" si="160"/>
        <v>0</v>
      </c>
      <c r="Z733" s="9">
        <f t="shared" si="157"/>
        <v>-4000</v>
      </c>
    </row>
    <row r="734" spans="1:26" ht="15">
      <c r="A734" s="8">
        <f t="shared" si="161"/>
        <v>1.026399999999984</v>
      </c>
      <c r="B734" s="9">
        <f>'Masse et Centrage'!$G$44</f>
        <v>932</v>
      </c>
      <c r="D734" s="8">
        <f t="shared" si="162"/>
        <v>1.026399999999984</v>
      </c>
      <c r="E734" s="9">
        <v>1043</v>
      </c>
      <c r="G734" s="8">
        <f t="shared" si="163"/>
        <v>1.026399999999984</v>
      </c>
      <c r="H734" s="9">
        <v>-1000</v>
      </c>
      <c r="J734" s="8">
        <f t="shared" si="164"/>
        <v>1.0264</v>
      </c>
      <c r="K734" s="9">
        <f>IF(J734=N2,'Masse et Centrage'!$G$44,-1000)</f>
        <v>-1000</v>
      </c>
      <c r="L734" s="9">
        <f t="shared" si="158"/>
        <v>0</v>
      </c>
      <c r="S734" s="9">
        <f t="shared" si="165"/>
        <v>832</v>
      </c>
      <c r="T734" s="9">
        <f>IF(S734&lt;Q8,-1000,IF(S734&lt;=Q10,O10*S734+P10,IF(S734&lt;=Q11,O11*S734+P11,IF(S734&lt;=Q12,O12*S734+P12,8000))))</f>
        <v>8000</v>
      </c>
      <c r="U734" s="9">
        <f>IF(S734&lt;Q13,-1000,IF(S734&lt;=Q15,O15*S734+P15,IF(S734&lt;=Q16,O16*S734+P16,IF(S734&lt;=Q17,O17*S734+P17,8000))))</f>
        <v>8000</v>
      </c>
      <c r="V734" s="9">
        <f>'Perfos Décollage'!F2</f>
        <v>500</v>
      </c>
      <c r="W734" s="9">
        <f t="shared" si="159"/>
        <v>0</v>
      </c>
      <c r="X734" s="9">
        <f t="shared" si="156"/>
        <v>-4000</v>
      </c>
      <c r="Y734" s="9">
        <f t="shared" si="160"/>
        <v>0</v>
      </c>
      <c r="Z734" s="9">
        <f t="shared" si="157"/>
        <v>-4000</v>
      </c>
    </row>
    <row r="735" spans="1:26" ht="15">
      <c r="A735" s="8">
        <f t="shared" si="161"/>
        <v>1.026599999999984</v>
      </c>
      <c r="B735" s="9">
        <f>'Masse et Centrage'!$G$44</f>
        <v>932</v>
      </c>
      <c r="D735" s="8">
        <f t="shared" si="162"/>
        <v>1.026599999999984</v>
      </c>
      <c r="E735" s="9">
        <v>1043</v>
      </c>
      <c r="G735" s="8">
        <f t="shared" si="163"/>
        <v>1.026599999999984</v>
      </c>
      <c r="H735" s="9">
        <v>-1000</v>
      </c>
      <c r="J735" s="8">
        <f t="shared" si="164"/>
        <v>1.0266</v>
      </c>
      <c r="K735" s="9">
        <f>IF(J735=N2,'Masse et Centrage'!$G$44,-1000)</f>
        <v>-1000</v>
      </c>
      <c r="L735" s="9">
        <f t="shared" si="158"/>
        <v>0</v>
      </c>
      <c r="S735" s="9">
        <f t="shared" si="165"/>
        <v>833</v>
      </c>
      <c r="T735" s="9">
        <f>IF(S735&lt;Q8,-1000,IF(S735&lt;=Q10,O10*S735+P10,IF(S735&lt;=Q11,O11*S735+P11,IF(S735&lt;=Q12,O12*S735+P12,8000))))</f>
        <v>8000</v>
      </c>
      <c r="U735" s="9">
        <f>IF(S735&lt;Q13,-1000,IF(S735&lt;=Q15,O15*S735+P15,IF(S735&lt;=Q16,O16*S735+P16,IF(S735&lt;=Q17,O17*S735+P17,8000))))</f>
        <v>8000</v>
      </c>
      <c r="V735" s="9">
        <f>'Perfos Décollage'!F2</f>
        <v>500</v>
      </c>
      <c r="W735" s="9">
        <f t="shared" si="159"/>
        <v>0</v>
      </c>
      <c r="X735" s="9">
        <f t="shared" si="156"/>
        <v>-4000</v>
      </c>
      <c r="Y735" s="9">
        <f t="shared" si="160"/>
        <v>0</v>
      </c>
      <c r="Z735" s="9">
        <f t="shared" si="157"/>
        <v>-4000</v>
      </c>
    </row>
    <row r="736" spans="1:26" ht="15">
      <c r="A736" s="8">
        <f t="shared" si="161"/>
        <v>1.026799999999984</v>
      </c>
      <c r="B736" s="9">
        <f>'Masse et Centrage'!$G$44</f>
        <v>932</v>
      </c>
      <c r="D736" s="8">
        <f t="shared" si="162"/>
        <v>1.026799999999984</v>
      </c>
      <c r="E736" s="9">
        <v>1043</v>
      </c>
      <c r="G736" s="8">
        <f t="shared" si="163"/>
        <v>1.026799999999984</v>
      </c>
      <c r="H736" s="9">
        <v>-1000</v>
      </c>
      <c r="J736" s="8">
        <f t="shared" si="164"/>
        <v>1.0268</v>
      </c>
      <c r="K736" s="9">
        <f>IF(J736=N2,'Masse et Centrage'!$G$44,-1000)</f>
        <v>-1000</v>
      </c>
      <c r="L736" s="9">
        <f t="shared" si="158"/>
        <v>0</v>
      </c>
      <c r="S736" s="9">
        <f t="shared" si="165"/>
        <v>834</v>
      </c>
      <c r="T736" s="9">
        <f>IF(S736&lt;Q8,-1000,IF(S736&lt;=Q10,O10*S736+P10,IF(S736&lt;=Q11,O11*S736+P11,IF(S736&lt;=Q12,O12*S736+P12,8000))))</f>
        <v>8000</v>
      </c>
      <c r="U736" s="9">
        <f>IF(S736&lt;Q13,-1000,IF(S736&lt;=Q15,O15*S736+P15,IF(S736&lt;=Q16,O16*S736+P16,IF(S736&lt;=Q17,O17*S736+P17,8000))))</f>
        <v>8000</v>
      </c>
      <c r="V736" s="9">
        <f>'Perfos Décollage'!F2</f>
        <v>500</v>
      </c>
      <c r="W736" s="9">
        <f t="shared" si="159"/>
        <v>0</v>
      </c>
      <c r="X736" s="9">
        <f t="shared" si="156"/>
        <v>-4000</v>
      </c>
      <c r="Y736" s="9">
        <f t="shared" si="160"/>
        <v>0</v>
      </c>
      <c r="Z736" s="9">
        <f t="shared" si="157"/>
        <v>-4000</v>
      </c>
    </row>
    <row r="737" spans="1:26" ht="15">
      <c r="A737" s="8">
        <f t="shared" si="161"/>
        <v>1.026999999999984</v>
      </c>
      <c r="B737" s="9">
        <f>'Masse et Centrage'!$G$44</f>
        <v>932</v>
      </c>
      <c r="D737" s="8">
        <f t="shared" si="162"/>
        <v>1.026999999999984</v>
      </c>
      <c r="E737" s="9">
        <v>1043</v>
      </c>
      <c r="G737" s="8">
        <f t="shared" si="163"/>
        <v>1.026999999999984</v>
      </c>
      <c r="H737" s="9">
        <v>-1000</v>
      </c>
      <c r="J737" s="8">
        <f t="shared" si="164"/>
        <v>1.027</v>
      </c>
      <c r="K737" s="9">
        <f>IF(J737=N2,'Masse et Centrage'!$G$44,-1000)</f>
        <v>-1000</v>
      </c>
      <c r="L737" s="9">
        <f t="shared" si="158"/>
        <v>0</v>
      </c>
      <c r="S737" s="9">
        <f t="shared" si="165"/>
        <v>835</v>
      </c>
      <c r="T737" s="9">
        <f>IF(S737&lt;Q8,-1000,IF(S737&lt;=Q10,O10*S737+P10,IF(S737&lt;=Q11,O11*S737+P11,IF(S737&lt;=Q12,O12*S737+P12,8000))))</f>
        <v>8000</v>
      </c>
      <c r="U737" s="9">
        <f>IF(S737&lt;Q13,-1000,IF(S737&lt;=Q15,O15*S737+P15,IF(S737&lt;=Q16,O16*S737+P16,IF(S737&lt;=Q17,O17*S737+P17,8000))))</f>
        <v>8000</v>
      </c>
      <c r="V737" s="9">
        <f>'Perfos Décollage'!F2</f>
        <v>500</v>
      </c>
      <c r="W737" s="9">
        <f t="shared" si="159"/>
        <v>0</v>
      </c>
      <c r="X737" s="9">
        <f t="shared" si="156"/>
        <v>-4000</v>
      </c>
      <c r="Y737" s="9">
        <f t="shared" si="160"/>
        <v>0</v>
      </c>
      <c r="Z737" s="9">
        <f t="shared" si="157"/>
        <v>-4000</v>
      </c>
    </row>
    <row r="738" spans="1:26" ht="15">
      <c r="A738" s="8">
        <f t="shared" si="161"/>
        <v>1.027199999999984</v>
      </c>
      <c r="B738" s="9">
        <f>'Masse et Centrage'!$G$44</f>
        <v>932</v>
      </c>
      <c r="D738" s="8">
        <f t="shared" si="162"/>
        <v>1.027199999999984</v>
      </c>
      <c r="E738" s="9">
        <v>1043</v>
      </c>
      <c r="G738" s="8">
        <f t="shared" si="163"/>
        <v>1.027199999999984</v>
      </c>
      <c r="H738" s="9">
        <v>-1000</v>
      </c>
      <c r="J738" s="8">
        <f t="shared" si="164"/>
        <v>1.0272</v>
      </c>
      <c r="K738" s="9">
        <f>IF(J738=N2,'Masse et Centrage'!$G$44,-1000)</f>
        <v>-1000</v>
      </c>
      <c r="L738" s="9">
        <f t="shared" si="158"/>
        <v>0</v>
      </c>
      <c r="S738" s="9">
        <f t="shared" si="165"/>
        <v>836</v>
      </c>
      <c r="T738" s="9">
        <f>IF(S738&lt;Q8,-1000,IF(S738&lt;=Q10,O10*S738+P10,IF(S738&lt;=Q11,O11*S738+P11,IF(S738&lt;=Q12,O12*S738+P12,8000))))</f>
        <v>8000</v>
      </c>
      <c r="U738" s="9">
        <f>IF(S738&lt;Q13,-1000,IF(S738&lt;=Q15,O15*S738+P15,IF(S738&lt;=Q16,O16*S738+P16,IF(S738&lt;=Q17,O17*S738+P17,8000))))</f>
        <v>8000</v>
      </c>
      <c r="V738" s="9">
        <f>'Perfos Décollage'!F2</f>
        <v>500</v>
      </c>
      <c r="W738" s="9">
        <f t="shared" si="159"/>
        <v>0</v>
      </c>
      <c r="X738" s="9">
        <f t="shared" si="156"/>
        <v>-4000</v>
      </c>
      <c r="Y738" s="9">
        <f t="shared" si="160"/>
        <v>0</v>
      </c>
      <c r="Z738" s="9">
        <f t="shared" si="157"/>
        <v>-4000</v>
      </c>
    </row>
    <row r="739" spans="1:26" ht="15">
      <c r="A739" s="8">
        <f t="shared" si="161"/>
        <v>1.0273999999999839</v>
      </c>
      <c r="B739" s="9">
        <f>'Masse et Centrage'!$G$44</f>
        <v>932</v>
      </c>
      <c r="D739" s="8">
        <f t="shared" si="162"/>
        <v>1.0273999999999839</v>
      </c>
      <c r="E739" s="9">
        <v>1043</v>
      </c>
      <c r="G739" s="8">
        <f t="shared" si="163"/>
        <v>1.0273999999999839</v>
      </c>
      <c r="H739" s="9">
        <v>-1000</v>
      </c>
      <c r="J739" s="8">
        <f t="shared" si="164"/>
        <v>1.0274</v>
      </c>
      <c r="K739" s="9">
        <f>IF(J739=N2,'Masse et Centrage'!$G$44,-1000)</f>
        <v>-1000</v>
      </c>
      <c r="L739" s="9">
        <f t="shared" si="158"/>
        <v>0</v>
      </c>
      <c r="S739" s="9">
        <f t="shared" si="165"/>
        <v>837</v>
      </c>
      <c r="T739" s="9">
        <f>IF(S739&lt;Q8,-1000,IF(S739&lt;=Q10,O10*S739+P10,IF(S739&lt;=Q11,O11*S739+P11,IF(S739&lt;=Q12,O12*S739+P12,8000))))</f>
        <v>8000</v>
      </c>
      <c r="U739" s="9">
        <f>IF(S739&lt;Q13,-1000,IF(S739&lt;=Q15,O15*S739+P15,IF(S739&lt;=Q16,O16*S739+P16,IF(S739&lt;=Q17,O17*S739+P17,8000))))</f>
        <v>8000</v>
      </c>
      <c r="V739" s="9">
        <f>'Perfos Décollage'!F2</f>
        <v>500</v>
      </c>
      <c r="W739" s="9">
        <f t="shared" si="159"/>
        <v>0</v>
      </c>
      <c r="X739" s="9">
        <f t="shared" si="156"/>
        <v>-4000</v>
      </c>
      <c r="Y739" s="9">
        <f t="shared" si="160"/>
        <v>0</v>
      </c>
      <c r="Z739" s="9">
        <f t="shared" si="157"/>
        <v>-4000</v>
      </c>
    </row>
    <row r="740" spans="1:26" ht="15">
      <c r="A740" s="8">
        <f t="shared" si="161"/>
        <v>1.0275999999999839</v>
      </c>
      <c r="B740" s="9">
        <f>'Masse et Centrage'!$G$44</f>
        <v>932</v>
      </c>
      <c r="D740" s="8">
        <f t="shared" si="162"/>
        <v>1.0275999999999839</v>
      </c>
      <c r="E740" s="9">
        <v>1043</v>
      </c>
      <c r="G740" s="8">
        <f t="shared" si="163"/>
        <v>1.0275999999999839</v>
      </c>
      <c r="H740" s="9">
        <v>-1000</v>
      </c>
      <c r="J740" s="8">
        <f t="shared" si="164"/>
        <v>1.0276</v>
      </c>
      <c r="K740" s="9">
        <f>IF(J740=N2,'Masse et Centrage'!$G$44,-1000)</f>
        <v>-1000</v>
      </c>
      <c r="L740" s="9">
        <f t="shared" si="158"/>
        <v>0</v>
      </c>
      <c r="S740" s="9">
        <f t="shared" si="165"/>
        <v>838</v>
      </c>
      <c r="T740" s="9">
        <f>IF(S740&lt;Q8,-1000,IF(S740&lt;=Q10,O10*S740+P10,IF(S740&lt;=Q11,O11*S740+P11,IF(S740&lt;=Q12,O12*S740+P12,8000))))</f>
        <v>8000</v>
      </c>
      <c r="U740" s="9">
        <f>IF(S740&lt;Q13,-1000,IF(S740&lt;=Q15,O15*S740+P15,IF(S740&lt;=Q16,O16*S740+P16,IF(S740&lt;=Q17,O17*S740+P17,8000))))</f>
        <v>8000</v>
      </c>
      <c r="V740" s="9">
        <f>'Perfos Décollage'!F2</f>
        <v>500</v>
      </c>
      <c r="W740" s="9">
        <f t="shared" si="159"/>
        <v>0</v>
      </c>
      <c r="X740" s="9">
        <f t="shared" si="156"/>
        <v>-4000</v>
      </c>
      <c r="Y740" s="9">
        <f t="shared" si="160"/>
        <v>0</v>
      </c>
      <c r="Z740" s="9">
        <f t="shared" si="157"/>
        <v>-4000</v>
      </c>
    </row>
    <row r="741" spans="1:26" ht="15">
      <c r="A741" s="8">
        <f t="shared" si="161"/>
        <v>1.0277999999999838</v>
      </c>
      <c r="B741" s="9">
        <f>'Masse et Centrage'!$G$44</f>
        <v>932</v>
      </c>
      <c r="D741" s="8">
        <f t="shared" si="162"/>
        <v>1.0277999999999838</v>
      </c>
      <c r="E741" s="9">
        <v>1043</v>
      </c>
      <c r="G741" s="8">
        <f t="shared" si="163"/>
        <v>1.0277999999999838</v>
      </c>
      <c r="H741" s="9">
        <v>-1000</v>
      </c>
      <c r="J741" s="8">
        <f t="shared" si="164"/>
        <v>1.0278</v>
      </c>
      <c r="K741" s="9">
        <f>IF(J741=N2,'Masse et Centrage'!$G$44,-1000)</f>
        <v>-1000</v>
      </c>
      <c r="L741" s="9">
        <f t="shared" si="158"/>
        <v>0</v>
      </c>
      <c r="S741" s="9">
        <f t="shared" si="165"/>
        <v>839</v>
      </c>
      <c r="T741" s="9">
        <f>IF(S741&lt;Q8,-1000,IF(S741&lt;=Q10,O10*S741+P10,IF(S741&lt;=Q11,O11*S741+P11,IF(S741&lt;=Q12,O12*S741+P12,8000))))</f>
        <v>8000</v>
      </c>
      <c r="U741" s="9">
        <f>IF(S741&lt;Q13,-1000,IF(S741&lt;=Q15,O15*S741+P15,IF(S741&lt;=Q16,O16*S741+P16,IF(S741&lt;=Q17,O17*S741+P17,8000))))</f>
        <v>8000</v>
      </c>
      <c r="V741" s="9">
        <f>'Perfos Décollage'!F2</f>
        <v>500</v>
      </c>
      <c r="W741" s="9">
        <f t="shared" si="159"/>
        <v>0</v>
      </c>
      <c r="X741" s="9">
        <f t="shared" si="156"/>
        <v>-4000</v>
      </c>
      <c r="Y741" s="9">
        <f t="shared" si="160"/>
        <v>0</v>
      </c>
      <c r="Z741" s="9">
        <f t="shared" si="157"/>
        <v>-4000</v>
      </c>
    </row>
    <row r="742" spans="1:26" ht="15">
      <c r="A742" s="8">
        <f t="shared" si="161"/>
        <v>1.0279999999999838</v>
      </c>
      <c r="B742" s="9">
        <f>'Masse et Centrage'!$G$44</f>
        <v>932</v>
      </c>
      <c r="D742" s="8">
        <f t="shared" si="162"/>
        <v>1.0279999999999838</v>
      </c>
      <c r="E742" s="9">
        <v>1043</v>
      </c>
      <c r="G742" s="8">
        <f t="shared" si="163"/>
        <v>1.0279999999999838</v>
      </c>
      <c r="H742" s="9">
        <v>-1000</v>
      </c>
      <c r="J742" s="8">
        <f t="shared" si="164"/>
        <v>1.028</v>
      </c>
      <c r="K742" s="9">
        <f>IF(J742=N2,'Masse et Centrage'!$G$44,-1000)</f>
        <v>-1000</v>
      </c>
      <c r="L742" s="9">
        <f t="shared" si="158"/>
        <v>0</v>
      </c>
      <c r="S742" s="9">
        <f t="shared" si="165"/>
        <v>840</v>
      </c>
      <c r="T742" s="9">
        <f>IF(S742&lt;Q8,-1000,IF(S742&lt;=Q10,O10*S742+P10,IF(S742&lt;=Q11,O11*S742+P11,IF(S742&lt;=Q12,O12*S742+P12,8000))))</f>
        <v>8000</v>
      </c>
      <c r="U742" s="9">
        <f>IF(S742&lt;Q13,-1000,IF(S742&lt;=Q15,O15*S742+P15,IF(S742&lt;=Q16,O16*S742+P16,IF(S742&lt;=Q17,O17*S742+P17,8000))))</f>
        <v>8000</v>
      </c>
      <c r="V742" s="9">
        <f>'Perfos Décollage'!F2</f>
        <v>500</v>
      </c>
      <c r="W742" s="9">
        <f t="shared" si="159"/>
        <v>0</v>
      </c>
      <c r="X742" s="9">
        <f t="shared" si="156"/>
        <v>-4000</v>
      </c>
      <c r="Y742" s="9">
        <f t="shared" si="160"/>
        <v>0</v>
      </c>
      <c r="Z742" s="9">
        <f t="shared" si="157"/>
        <v>-4000</v>
      </c>
    </row>
    <row r="743" spans="1:26" ht="15">
      <c r="A743" s="8">
        <f t="shared" si="161"/>
        <v>1.0281999999999838</v>
      </c>
      <c r="B743" s="9">
        <f>'Masse et Centrage'!$G$44</f>
        <v>932</v>
      </c>
      <c r="D743" s="8">
        <f t="shared" si="162"/>
        <v>1.0281999999999838</v>
      </c>
      <c r="E743" s="9">
        <v>1043</v>
      </c>
      <c r="G743" s="8">
        <f t="shared" si="163"/>
        <v>1.0281999999999838</v>
      </c>
      <c r="H743" s="9">
        <v>-1000</v>
      </c>
      <c r="J743" s="8">
        <f t="shared" si="164"/>
        <v>1.0282</v>
      </c>
      <c r="K743" s="9">
        <f>IF(J743=N2,'Masse et Centrage'!$G$44,-1000)</f>
        <v>-1000</v>
      </c>
      <c r="L743" s="9">
        <f t="shared" si="158"/>
        <v>0</v>
      </c>
      <c r="S743" s="9">
        <f t="shared" si="165"/>
        <v>841</v>
      </c>
      <c r="T743" s="9">
        <f>IF(S743&lt;Q8,-1000,IF(S743&lt;=Q10,O10*S743+P10,IF(S743&lt;=Q11,O11*S743+P11,IF(S743&lt;=Q12,O12*S743+P12,8000))))</f>
        <v>8000</v>
      </c>
      <c r="U743" s="9">
        <f>IF(S743&lt;Q13,-1000,IF(S743&lt;=Q15,O15*S743+P15,IF(S743&lt;=Q16,O16*S743+P16,IF(S743&lt;=Q17,O17*S743+P17,8000))))</f>
        <v>8000</v>
      </c>
      <c r="V743" s="9">
        <f>'Perfos Décollage'!F2</f>
        <v>500</v>
      </c>
      <c r="W743" s="9">
        <f t="shared" si="159"/>
        <v>0</v>
      </c>
      <c r="X743" s="9">
        <f t="shared" si="156"/>
        <v>-4000</v>
      </c>
      <c r="Y743" s="9">
        <f t="shared" si="160"/>
        <v>0</v>
      </c>
      <c r="Z743" s="9">
        <f t="shared" si="157"/>
        <v>-4000</v>
      </c>
    </row>
    <row r="744" spans="1:26" ht="15">
      <c r="A744" s="8">
        <f t="shared" si="161"/>
        <v>1.0283999999999838</v>
      </c>
      <c r="B744" s="9">
        <f>'Masse et Centrage'!$G$44</f>
        <v>932</v>
      </c>
      <c r="D744" s="8">
        <f t="shared" si="162"/>
        <v>1.0283999999999838</v>
      </c>
      <c r="E744" s="9">
        <v>1043</v>
      </c>
      <c r="G744" s="8">
        <f t="shared" si="163"/>
        <v>1.0283999999999838</v>
      </c>
      <c r="H744" s="9">
        <v>-1000</v>
      </c>
      <c r="J744" s="8">
        <f t="shared" si="164"/>
        <v>1.0284</v>
      </c>
      <c r="K744" s="9">
        <f>IF(J744=N2,'Masse et Centrage'!$G$44,-1000)</f>
        <v>-1000</v>
      </c>
      <c r="L744" s="9">
        <f t="shared" si="158"/>
        <v>0</v>
      </c>
      <c r="S744" s="9">
        <f t="shared" si="165"/>
        <v>842</v>
      </c>
      <c r="T744" s="9">
        <f>IF(S744&lt;Q8,-1000,IF(S744&lt;=Q10,O10*S744+P10,IF(S744&lt;=Q11,O11*S744+P11,IF(S744&lt;=Q12,O12*S744+P12,8000))))</f>
        <v>8000</v>
      </c>
      <c r="U744" s="9">
        <f>IF(S744&lt;Q13,-1000,IF(S744&lt;=Q15,O15*S744+P15,IF(S744&lt;=Q16,O16*S744+P16,IF(S744&lt;=Q17,O17*S744+P17,8000))))</f>
        <v>8000</v>
      </c>
      <c r="V744" s="9">
        <f>'Perfos Décollage'!F2</f>
        <v>500</v>
      </c>
      <c r="W744" s="9">
        <f t="shared" si="159"/>
        <v>0</v>
      </c>
      <c r="X744" s="9">
        <f t="shared" si="156"/>
        <v>-4000</v>
      </c>
      <c r="Y744" s="9">
        <f t="shared" si="160"/>
        <v>0</v>
      </c>
      <c r="Z744" s="9">
        <f t="shared" si="157"/>
        <v>-4000</v>
      </c>
    </row>
    <row r="745" spans="1:26" ht="15">
      <c r="A745" s="8">
        <f t="shared" si="161"/>
        <v>1.0285999999999837</v>
      </c>
      <c r="B745" s="9">
        <f>'Masse et Centrage'!$G$44</f>
        <v>932</v>
      </c>
      <c r="D745" s="8">
        <f t="shared" si="162"/>
        <v>1.0285999999999837</v>
      </c>
      <c r="E745" s="9">
        <v>1043</v>
      </c>
      <c r="G745" s="8">
        <f t="shared" si="163"/>
        <v>1.0285999999999837</v>
      </c>
      <c r="H745" s="9">
        <v>-1000</v>
      </c>
      <c r="J745" s="8">
        <f t="shared" si="164"/>
        <v>1.0286</v>
      </c>
      <c r="K745" s="9">
        <f>IF(J745=N2,'Masse et Centrage'!$G$44,-1000)</f>
        <v>-1000</v>
      </c>
      <c r="L745" s="9">
        <f t="shared" si="158"/>
        <v>0</v>
      </c>
      <c r="S745" s="9">
        <f t="shared" si="165"/>
        <v>843</v>
      </c>
      <c r="T745" s="9">
        <f>IF(S745&lt;Q8,-1000,IF(S745&lt;=Q10,O10*S745+P10,IF(S745&lt;=Q11,O11*S745+P11,IF(S745&lt;=Q12,O12*S745+P12,8000))))</f>
        <v>8000</v>
      </c>
      <c r="U745" s="9">
        <f>IF(S745&lt;Q13,-1000,IF(S745&lt;=Q15,O15*S745+P15,IF(S745&lt;=Q16,O16*S745+P16,IF(S745&lt;=Q17,O17*S745+P17,8000))))</f>
        <v>8000</v>
      </c>
      <c r="V745" s="9">
        <f>'Perfos Décollage'!F2</f>
        <v>500</v>
      </c>
      <c r="W745" s="9">
        <f t="shared" si="159"/>
        <v>0</v>
      </c>
      <c r="X745" s="9">
        <f t="shared" si="156"/>
        <v>-4000</v>
      </c>
      <c r="Y745" s="9">
        <f t="shared" si="160"/>
        <v>0</v>
      </c>
      <c r="Z745" s="9">
        <f t="shared" si="157"/>
        <v>-4000</v>
      </c>
    </row>
    <row r="746" spans="1:26" ht="15">
      <c r="A746" s="8">
        <f t="shared" si="161"/>
        <v>1.0287999999999837</v>
      </c>
      <c r="B746" s="9">
        <f>'Masse et Centrage'!$G$44</f>
        <v>932</v>
      </c>
      <c r="D746" s="8">
        <f t="shared" si="162"/>
        <v>1.0287999999999837</v>
      </c>
      <c r="E746" s="9">
        <v>1043</v>
      </c>
      <c r="G746" s="8">
        <f t="shared" si="163"/>
        <v>1.0287999999999837</v>
      </c>
      <c r="H746" s="9">
        <v>-1000</v>
      </c>
      <c r="J746" s="8">
        <f t="shared" si="164"/>
        <v>1.0288</v>
      </c>
      <c r="K746" s="9">
        <f>IF(J746=N2,'Masse et Centrage'!$G$44,-1000)</f>
        <v>-1000</v>
      </c>
      <c r="L746" s="9">
        <f t="shared" si="158"/>
        <v>0</v>
      </c>
      <c r="S746" s="9">
        <f t="shared" si="165"/>
        <v>844</v>
      </c>
      <c r="T746" s="9">
        <f>IF(S746&lt;Q8,-1000,IF(S746&lt;=Q10,O10*S746+P10,IF(S746&lt;=Q11,O11*S746+P11,IF(S746&lt;=Q12,O12*S746+P12,8000))))</f>
        <v>8000</v>
      </c>
      <c r="U746" s="9">
        <f>IF(S746&lt;Q13,-1000,IF(S746&lt;=Q15,O15*S746+P15,IF(S746&lt;=Q16,O16*S746+P16,IF(S746&lt;=Q17,O17*S746+P17,8000))))</f>
        <v>8000</v>
      </c>
      <c r="V746" s="9">
        <f>'Perfos Décollage'!F2</f>
        <v>500</v>
      </c>
      <c r="W746" s="9">
        <f t="shared" si="159"/>
        <v>0</v>
      </c>
      <c r="X746" s="9">
        <f t="shared" si="156"/>
        <v>-4000</v>
      </c>
      <c r="Y746" s="9">
        <f t="shared" si="160"/>
        <v>0</v>
      </c>
      <c r="Z746" s="9">
        <f t="shared" si="157"/>
        <v>-4000</v>
      </c>
    </row>
    <row r="747" spans="1:26" ht="15">
      <c r="A747" s="8">
        <f t="shared" si="161"/>
        <v>1.0289999999999837</v>
      </c>
      <c r="B747" s="9">
        <f>'Masse et Centrage'!$G$44</f>
        <v>932</v>
      </c>
      <c r="D747" s="8">
        <f t="shared" si="162"/>
        <v>1.0289999999999837</v>
      </c>
      <c r="E747" s="9">
        <v>1043</v>
      </c>
      <c r="G747" s="8">
        <f t="shared" si="163"/>
        <v>1.0289999999999837</v>
      </c>
      <c r="H747" s="9">
        <v>-1000</v>
      </c>
      <c r="J747" s="8">
        <f t="shared" si="164"/>
        <v>1.029</v>
      </c>
      <c r="K747" s="9">
        <f>IF(J747=N2,'Masse et Centrage'!$G$44,-1000)</f>
        <v>-1000</v>
      </c>
      <c r="L747" s="9">
        <f t="shared" si="158"/>
        <v>0</v>
      </c>
      <c r="S747" s="9">
        <f t="shared" si="165"/>
        <v>845</v>
      </c>
      <c r="T747" s="9">
        <f>IF(S747&lt;Q8,-1000,IF(S747&lt;=Q10,O10*S747+P10,IF(S747&lt;=Q11,O11*S747+P11,IF(S747&lt;=Q12,O12*S747+P12,8000))))</f>
        <v>8000</v>
      </c>
      <c r="U747" s="9">
        <f>IF(S747&lt;Q13,-1000,IF(S747&lt;=Q15,O15*S747+P15,IF(S747&lt;=Q16,O16*S747+P16,IF(S747&lt;=Q17,O17*S747+P17,8000))))</f>
        <v>8000</v>
      </c>
      <c r="V747" s="9">
        <f>'Perfos Décollage'!F2</f>
        <v>500</v>
      </c>
      <c r="W747" s="9">
        <f t="shared" si="159"/>
        <v>0</v>
      </c>
      <c r="X747" s="9">
        <f t="shared" si="156"/>
        <v>-4000</v>
      </c>
      <c r="Y747" s="9">
        <f t="shared" si="160"/>
        <v>0</v>
      </c>
      <c r="Z747" s="9">
        <f t="shared" si="157"/>
        <v>-4000</v>
      </c>
    </row>
    <row r="748" spans="1:26" ht="15">
      <c r="A748" s="8">
        <f t="shared" si="161"/>
        <v>1.0291999999999837</v>
      </c>
      <c r="B748" s="9">
        <f>'Masse et Centrage'!$G$44</f>
        <v>932</v>
      </c>
      <c r="D748" s="8">
        <f t="shared" si="162"/>
        <v>1.0291999999999837</v>
      </c>
      <c r="E748" s="9">
        <v>1043</v>
      </c>
      <c r="G748" s="8">
        <f t="shared" si="163"/>
        <v>1.0291999999999837</v>
      </c>
      <c r="H748" s="9">
        <v>-1000</v>
      </c>
      <c r="J748" s="8">
        <f t="shared" si="164"/>
        <v>1.0292</v>
      </c>
      <c r="K748" s="9">
        <f>IF(J748=N2,'Masse et Centrage'!$G$44,-1000)</f>
        <v>-1000</v>
      </c>
      <c r="L748" s="9">
        <f t="shared" si="158"/>
        <v>0</v>
      </c>
      <c r="S748" s="9">
        <f t="shared" si="165"/>
        <v>846</v>
      </c>
      <c r="T748" s="9">
        <f>IF(S748&lt;Q8,-1000,IF(S748&lt;=Q10,O10*S748+P10,IF(S748&lt;=Q11,O11*S748+P11,IF(S748&lt;=Q12,O12*S748+P12,8000))))</f>
        <v>8000</v>
      </c>
      <c r="U748" s="9">
        <f>IF(S748&lt;Q13,-1000,IF(S748&lt;=Q15,O15*S748+P15,IF(S748&lt;=Q16,O16*S748+P16,IF(S748&lt;=Q17,O17*S748+P17,8000))))</f>
        <v>8000</v>
      </c>
      <c r="V748" s="9">
        <f>'Perfos Décollage'!F2</f>
        <v>500</v>
      </c>
      <c r="W748" s="9">
        <f t="shared" si="159"/>
        <v>0</v>
      </c>
      <c r="X748" s="9">
        <f t="shared" si="156"/>
        <v>-4000</v>
      </c>
      <c r="Y748" s="9">
        <f t="shared" si="160"/>
        <v>0</v>
      </c>
      <c r="Z748" s="9">
        <f t="shared" si="157"/>
        <v>-4000</v>
      </c>
    </row>
    <row r="749" spans="1:26" ht="15">
      <c r="A749" s="8">
        <f t="shared" si="161"/>
        <v>1.0293999999999837</v>
      </c>
      <c r="B749" s="9">
        <f>'Masse et Centrage'!$G$44</f>
        <v>932</v>
      </c>
      <c r="D749" s="8">
        <f t="shared" si="162"/>
        <v>1.0293999999999837</v>
      </c>
      <c r="E749" s="9">
        <v>1043</v>
      </c>
      <c r="G749" s="8">
        <f t="shared" si="163"/>
        <v>1.0293999999999837</v>
      </c>
      <c r="H749" s="9">
        <v>-1000</v>
      </c>
      <c r="J749" s="8">
        <f t="shared" si="164"/>
        <v>1.0294</v>
      </c>
      <c r="K749" s="9">
        <f>IF(J749=N2,'Masse et Centrage'!$G$44,-1000)</f>
        <v>-1000</v>
      </c>
      <c r="L749" s="9">
        <f t="shared" si="158"/>
        <v>0</v>
      </c>
      <c r="S749" s="9">
        <f t="shared" si="165"/>
        <v>847</v>
      </c>
      <c r="T749" s="9">
        <f>IF(S749&lt;Q8,-1000,IF(S749&lt;=Q10,O10*S749+P10,IF(S749&lt;=Q11,O11*S749+P11,IF(S749&lt;=Q12,O12*S749+P12,8000))))</f>
        <v>8000</v>
      </c>
      <c r="U749" s="9">
        <f>IF(S749&lt;Q13,-1000,IF(S749&lt;=Q15,O15*S749+P15,IF(S749&lt;=Q16,O16*S749+P16,IF(S749&lt;=Q17,O17*S749+P17,8000))))</f>
        <v>8000</v>
      </c>
      <c r="V749" s="9">
        <f>'Perfos Décollage'!F2</f>
        <v>500</v>
      </c>
      <c r="W749" s="9">
        <f t="shared" si="159"/>
        <v>0</v>
      </c>
      <c r="X749" s="9">
        <f t="shared" si="156"/>
        <v>-4000</v>
      </c>
      <c r="Y749" s="9">
        <f t="shared" si="160"/>
        <v>0</v>
      </c>
      <c r="Z749" s="9">
        <f t="shared" si="157"/>
        <v>-4000</v>
      </c>
    </row>
    <row r="750" spans="1:26" ht="15">
      <c r="A750" s="8">
        <f t="shared" si="161"/>
        <v>1.0295999999999836</v>
      </c>
      <c r="B750" s="9">
        <f>'Masse et Centrage'!$G$44</f>
        <v>932</v>
      </c>
      <c r="D750" s="8">
        <f t="shared" si="162"/>
        <v>1.0295999999999836</v>
      </c>
      <c r="E750" s="9">
        <v>1043</v>
      </c>
      <c r="G750" s="8">
        <f t="shared" si="163"/>
        <v>1.0295999999999836</v>
      </c>
      <c r="H750" s="9">
        <v>-1000</v>
      </c>
      <c r="J750" s="8">
        <f t="shared" si="164"/>
        <v>1.0296</v>
      </c>
      <c r="K750" s="9">
        <f>IF(J750=N2,'Masse et Centrage'!$G$44,-1000)</f>
        <v>-1000</v>
      </c>
      <c r="L750" s="9">
        <f t="shared" si="158"/>
        <v>0</v>
      </c>
      <c r="S750" s="9">
        <f t="shared" si="165"/>
        <v>848</v>
      </c>
      <c r="T750" s="9">
        <f>IF(S750&lt;Q8,-1000,IF(S750&lt;=Q10,O10*S750+P10,IF(S750&lt;=Q11,O11*S750+P11,IF(S750&lt;=Q12,O12*S750+P12,8000))))</f>
        <v>8000</v>
      </c>
      <c r="U750" s="9">
        <f>IF(S750&lt;Q13,-1000,IF(S750&lt;=Q15,O15*S750+P15,IF(S750&lt;=Q16,O16*S750+P16,IF(S750&lt;=Q17,O17*S750+P17,8000))))</f>
        <v>8000</v>
      </c>
      <c r="V750" s="9">
        <f>'Perfos Décollage'!F2</f>
        <v>500</v>
      </c>
      <c r="W750" s="9">
        <f t="shared" si="159"/>
        <v>0</v>
      </c>
      <c r="X750" s="9">
        <f t="shared" si="156"/>
        <v>-4000</v>
      </c>
      <c r="Y750" s="9">
        <f t="shared" si="160"/>
        <v>0</v>
      </c>
      <c r="Z750" s="9">
        <f t="shared" si="157"/>
        <v>-4000</v>
      </c>
    </row>
    <row r="751" spans="1:26" ht="15">
      <c r="A751" s="8">
        <f t="shared" si="161"/>
        <v>1.0297999999999836</v>
      </c>
      <c r="B751" s="9">
        <f>'Masse et Centrage'!$G$44</f>
        <v>932</v>
      </c>
      <c r="D751" s="8">
        <f t="shared" si="162"/>
        <v>1.0297999999999836</v>
      </c>
      <c r="E751" s="9">
        <v>1043</v>
      </c>
      <c r="G751" s="8">
        <f t="shared" si="163"/>
        <v>1.0297999999999836</v>
      </c>
      <c r="H751" s="9">
        <v>-1000</v>
      </c>
      <c r="J751" s="8">
        <f t="shared" si="164"/>
        <v>1.0298</v>
      </c>
      <c r="K751" s="9">
        <f>IF(J751=N2,'Masse et Centrage'!$G$44,-1000)</f>
        <v>-1000</v>
      </c>
      <c r="L751" s="9">
        <f t="shared" si="158"/>
        <v>0</v>
      </c>
      <c r="S751" s="9">
        <f t="shared" si="165"/>
        <v>849</v>
      </c>
      <c r="T751" s="9">
        <f>IF(S751&lt;Q8,-1000,IF(S751&lt;=Q10,O10*S751+P10,IF(S751&lt;=Q11,O11*S751+P11,IF(S751&lt;=Q12,O12*S751+P12,8000))))</f>
        <v>8000</v>
      </c>
      <c r="U751" s="9">
        <f>IF(S751&lt;Q13,-1000,IF(S751&lt;=Q15,O15*S751+P15,IF(S751&lt;=Q16,O16*S751+P16,IF(S751&lt;=Q17,O17*S751+P17,8000))))</f>
        <v>8000</v>
      </c>
      <c r="V751" s="9">
        <f>'Perfos Décollage'!F2</f>
        <v>500</v>
      </c>
      <c r="W751" s="9">
        <f t="shared" si="159"/>
        <v>0</v>
      </c>
      <c r="X751" s="9">
        <f t="shared" si="156"/>
        <v>-4000</v>
      </c>
      <c r="Y751" s="9">
        <f t="shared" si="160"/>
        <v>0</v>
      </c>
      <c r="Z751" s="9">
        <f t="shared" si="157"/>
        <v>-4000</v>
      </c>
    </row>
    <row r="752" spans="1:26" ht="15">
      <c r="A752" s="8">
        <f t="shared" si="161"/>
        <v>1.0299999999999836</v>
      </c>
      <c r="B752" s="9">
        <f>'Masse et Centrage'!$G$44</f>
        <v>932</v>
      </c>
      <c r="D752" s="8">
        <f t="shared" si="162"/>
        <v>1.0299999999999836</v>
      </c>
      <c r="E752" s="9">
        <v>1043</v>
      </c>
      <c r="G752" s="8">
        <f t="shared" si="163"/>
        <v>1.0299999999999836</v>
      </c>
      <c r="H752" s="9">
        <v>-1000</v>
      </c>
      <c r="J752" s="8">
        <f t="shared" si="164"/>
        <v>1.03</v>
      </c>
      <c r="K752" s="9">
        <f>IF(J752=N2,'Masse et Centrage'!$G$44,-1000)</f>
        <v>-1000</v>
      </c>
      <c r="L752" s="9">
        <f t="shared" si="158"/>
        <v>0</v>
      </c>
      <c r="S752" s="9">
        <f t="shared" si="165"/>
        <v>850</v>
      </c>
      <c r="T752" s="9">
        <f>IF(S752&lt;Q8,-1000,IF(S752&lt;=Q10,O10*S752+P10,IF(S752&lt;=Q11,O11*S752+P11,IF(S752&lt;=Q12,O12*S752+P12,8000))))</f>
        <v>8000</v>
      </c>
      <c r="U752" s="9">
        <f>IF(S752&lt;Q13,-1000,IF(S752&lt;=Q15,O15*S752+P15,IF(S752&lt;=Q16,O16*S752+P16,IF(S752&lt;=Q17,O17*S752+P17,8000))))</f>
        <v>8000</v>
      </c>
      <c r="V752" s="9">
        <f>'Perfos Décollage'!F2</f>
        <v>500</v>
      </c>
      <c r="W752" s="9">
        <f t="shared" si="159"/>
        <v>0</v>
      </c>
      <c r="X752" s="9">
        <f t="shared" si="156"/>
        <v>-4000</v>
      </c>
      <c r="Y752" s="9">
        <f t="shared" si="160"/>
        <v>0</v>
      </c>
      <c r="Z752" s="9">
        <f t="shared" si="157"/>
        <v>-4000</v>
      </c>
    </row>
    <row r="753" spans="1:26" ht="15">
      <c r="A753" s="8">
        <f t="shared" si="161"/>
        <v>1.0301999999999836</v>
      </c>
      <c r="B753" s="9">
        <f>'Masse et Centrage'!$G$44</f>
        <v>932</v>
      </c>
      <c r="D753" s="8">
        <f t="shared" si="162"/>
        <v>1.0301999999999836</v>
      </c>
      <c r="E753" s="9">
        <v>1043</v>
      </c>
      <c r="G753" s="8">
        <f t="shared" si="163"/>
        <v>1.0301999999999836</v>
      </c>
      <c r="H753" s="9">
        <v>-1000</v>
      </c>
      <c r="J753" s="8">
        <f t="shared" si="164"/>
        <v>1.0302</v>
      </c>
      <c r="K753" s="9">
        <f>IF(J753=N2,'Masse et Centrage'!$G$44,-1000)</f>
        <v>-1000</v>
      </c>
      <c r="L753" s="9">
        <f t="shared" si="158"/>
        <v>0</v>
      </c>
      <c r="S753" s="9">
        <f t="shared" si="165"/>
        <v>851</v>
      </c>
      <c r="T753" s="9">
        <f>IF(S753&lt;Q8,-1000,IF(S753&lt;=Q10,O10*S753+P10,IF(S753&lt;=Q11,O11*S753+P11,IF(S753&lt;=Q12,O12*S753+P12,8000))))</f>
        <v>8000</v>
      </c>
      <c r="U753" s="9">
        <f>IF(S753&lt;Q13,-1000,IF(S753&lt;=Q15,O15*S753+P15,IF(S753&lt;=Q16,O16*S753+P16,IF(S753&lt;=Q17,O17*S753+P17,8000))))</f>
        <v>8000</v>
      </c>
      <c r="V753" s="9">
        <f>'Perfos Décollage'!F2</f>
        <v>500</v>
      </c>
      <c r="W753" s="9">
        <f t="shared" si="159"/>
        <v>0</v>
      </c>
      <c r="X753" s="9">
        <f t="shared" si="156"/>
        <v>-4000</v>
      </c>
      <c r="Y753" s="9">
        <f t="shared" si="160"/>
        <v>0</v>
      </c>
      <c r="Z753" s="9">
        <f t="shared" si="157"/>
        <v>-4000</v>
      </c>
    </row>
    <row r="754" spans="1:26" ht="15">
      <c r="A754" s="8">
        <f t="shared" si="161"/>
        <v>1.0303999999999836</v>
      </c>
      <c r="B754" s="9">
        <f>'Masse et Centrage'!$G$44</f>
        <v>932</v>
      </c>
      <c r="D754" s="8">
        <f t="shared" si="162"/>
        <v>1.0303999999999836</v>
      </c>
      <c r="E754" s="9">
        <v>1043</v>
      </c>
      <c r="G754" s="8">
        <f t="shared" si="163"/>
        <v>1.0303999999999836</v>
      </c>
      <c r="H754" s="9">
        <v>-1000</v>
      </c>
      <c r="J754" s="8">
        <f t="shared" si="164"/>
        <v>1.0304</v>
      </c>
      <c r="K754" s="9">
        <f>IF(J754=N2,'Masse et Centrage'!$G$44,-1000)</f>
        <v>-1000</v>
      </c>
      <c r="L754" s="9">
        <f t="shared" si="158"/>
        <v>0</v>
      </c>
      <c r="S754" s="9">
        <f t="shared" si="165"/>
        <v>852</v>
      </c>
      <c r="T754" s="9">
        <f>IF(S754&lt;Q8,-1000,IF(S754&lt;=Q10,O10*S754+P10,IF(S754&lt;=Q11,O11*S754+P11,IF(S754&lt;=Q12,O12*S754+P12,8000))))</f>
        <v>8000</v>
      </c>
      <c r="U754" s="9">
        <f>IF(S754&lt;Q13,-1000,IF(S754&lt;=Q15,O15*S754+P15,IF(S754&lt;=Q16,O16*S754+P16,IF(S754&lt;=Q17,O17*S754+P17,8000))))</f>
        <v>8000</v>
      </c>
      <c r="V754" s="9">
        <f>'Perfos Décollage'!F2</f>
        <v>500</v>
      </c>
      <c r="W754" s="9">
        <f t="shared" si="159"/>
        <v>0</v>
      </c>
      <c r="X754" s="9">
        <f t="shared" si="156"/>
        <v>-4000</v>
      </c>
      <c r="Y754" s="9">
        <f t="shared" si="160"/>
        <v>0</v>
      </c>
      <c r="Z754" s="9">
        <f t="shared" si="157"/>
        <v>-4000</v>
      </c>
    </row>
    <row r="755" spans="1:26" ht="15">
      <c r="A755" s="8">
        <f t="shared" si="161"/>
        <v>1.0305999999999835</v>
      </c>
      <c r="B755" s="9">
        <f>'Masse et Centrage'!$G$44</f>
        <v>932</v>
      </c>
      <c r="D755" s="8">
        <f t="shared" si="162"/>
        <v>1.0305999999999835</v>
      </c>
      <c r="E755" s="9">
        <v>1043</v>
      </c>
      <c r="G755" s="8">
        <f t="shared" si="163"/>
        <v>1.0305999999999835</v>
      </c>
      <c r="H755" s="9">
        <v>-1000</v>
      </c>
      <c r="J755" s="8">
        <f t="shared" si="164"/>
        <v>1.0306</v>
      </c>
      <c r="K755" s="9">
        <f>IF(J755=N2,'Masse et Centrage'!$G$44,-1000)</f>
        <v>-1000</v>
      </c>
      <c r="L755" s="9">
        <f t="shared" si="158"/>
        <v>0</v>
      </c>
      <c r="S755" s="9">
        <f t="shared" si="165"/>
        <v>853</v>
      </c>
      <c r="T755" s="9">
        <f>IF(S755&lt;Q8,-1000,IF(S755&lt;=Q10,O10*S755+P10,IF(S755&lt;=Q11,O11*S755+P11,IF(S755&lt;=Q12,O12*S755+P12,8000))))</f>
        <v>8000</v>
      </c>
      <c r="U755" s="9">
        <f>IF(S755&lt;Q13,-1000,IF(S755&lt;=Q15,O15*S755+P15,IF(S755&lt;=Q16,O16*S755+P16,IF(S755&lt;=Q17,O17*S755+P17,8000))))</f>
        <v>8000</v>
      </c>
      <c r="V755" s="9">
        <f>'Perfos Décollage'!F2</f>
        <v>500</v>
      </c>
      <c r="W755" s="9">
        <f t="shared" si="159"/>
        <v>0</v>
      </c>
      <c r="X755" s="9">
        <f t="shared" si="156"/>
        <v>-4000</v>
      </c>
      <c r="Y755" s="9">
        <f t="shared" si="160"/>
        <v>0</v>
      </c>
      <c r="Z755" s="9">
        <f t="shared" si="157"/>
        <v>-4000</v>
      </c>
    </row>
    <row r="756" spans="1:26" ht="15">
      <c r="A756" s="8">
        <f t="shared" si="161"/>
        <v>1.0307999999999835</v>
      </c>
      <c r="B756" s="9">
        <f>'Masse et Centrage'!$G$44</f>
        <v>932</v>
      </c>
      <c r="D756" s="8">
        <f t="shared" si="162"/>
        <v>1.0307999999999835</v>
      </c>
      <c r="E756" s="9">
        <v>1043</v>
      </c>
      <c r="G756" s="8">
        <f t="shared" si="163"/>
        <v>1.0307999999999835</v>
      </c>
      <c r="H756" s="9">
        <v>-1000</v>
      </c>
      <c r="J756" s="8">
        <f t="shared" si="164"/>
        <v>1.0308</v>
      </c>
      <c r="K756" s="9">
        <f>IF(J756=N2,'Masse et Centrage'!$G$44,-1000)</f>
        <v>-1000</v>
      </c>
      <c r="L756" s="9">
        <f t="shared" si="158"/>
        <v>0</v>
      </c>
      <c r="S756" s="9">
        <f t="shared" si="165"/>
        <v>854</v>
      </c>
      <c r="T756" s="9">
        <f>IF(S756&lt;Q8,-1000,IF(S756&lt;=Q10,O10*S756+P10,IF(S756&lt;=Q11,O11*S756+P11,IF(S756&lt;=Q12,O12*S756+P12,8000))))</f>
        <v>8000</v>
      </c>
      <c r="U756" s="9">
        <f>IF(S756&lt;Q13,-1000,IF(S756&lt;=Q15,O15*S756+P15,IF(S756&lt;=Q16,O16*S756+P16,IF(S756&lt;=Q17,O17*S756+P17,8000))))</f>
        <v>8000</v>
      </c>
      <c r="V756" s="9">
        <f>'Perfos Décollage'!F2</f>
        <v>500</v>
      </c>
      <c r="W756" s="9">
        <f t="shared" si="159"/>
        <v>0</v>
      </c>
      <c r="X756" s="9">
        <f t="shared" si="156"/>
        <v>-4000</v>
      </c>
      <c r="Y756" s="9">
        <f t="shared" si="160"/>
        <v>0</v>
      </c>
      <c r="Z756" s="9">
        <f t="shared" si="157"/>
        <v>-4000</v>
      </c>
    </row>
    <row r="757" spans="1:26" ht="15">
      <c r="A757" s="8">
        <f t="shared" si="161"/>
        <v>1.0309999999999835</v>
      </c>
      <c r="B757" s="9">
        <f>'Masse et Centrage'!$G$44</f>
        <v>932</v>
      </c>
      <c r="D757" s="8">
        <f t="shared" si="162"/>
        <v>1.0309999999999835</v>
      </c>
      <c r="E757" s="9">
        <v>1043</v>
      </c>
      <c r="G757" s="8">
        <f t="shared" si="163"/>
        <v>1.0309999999999835</v>
      </c>
      <c r="H757" s="9">
        <v>-1000</v>
      </c>
      <c r="J757" s="8">
        <f t="shared" si="164"/>
        <v>1.031</v>
      </c>
      <c r="K757" s="9">
        <f>IF(J757=N2,'Masse et Centrage'!$G$44,-1000)</f>
        <v>-1000</v>
      </c>
      <c r="L757" s="9">
        <f t="shared" si="158"/>
        <v>0</v>
      </c>
      <c r="S757" s="9">
        <f t="shared" si="165"/>
        <v>855</v>
      </c>
      <c r="T757" s="9">
        <f>IF(S757&lt;Q8,-1000,IF(S757&lt;=Q10,O10*S757+P10,IF(S757&lt;=Q11,O11*S757+P11,IF(S757&lt;=Q12,O12*S757+P12,8000))))</f>
        <v>8000</v>
      </c>
      <c r="U757" s="9">
        <f>IF(S757&lt;Q13,-1000,IF(S757&lt;=Q15,O15*S757+P15,IF(S757&lt;=Q16,O16*S757+P16,IF(S757&lt;=Q17,O17*S757+P17,8000))))</f>
        <v>8000</v>
      </c>
      <c r="V757" s="9">
        <f>'Perfos Décollage'!F2</f>
        <v>500</v>
      </c>
      <c r="W757" s="9">
        <f t="shared" si="159"/>
        <v>0</v>
      </c>
      <c r="X757" s="9">
        <f t="shared" si="156"/>
        <v>-4000</v>
      </c>
      <c r="Y757" s="9">
        <f t="shared" si="160"/>
        <v>0</v>
      </c>
      <c r="Z757" s="9">
        <f t="shared" si="157"/>
        <v>-4000</v>
      </c>
    </row>
    <row r="758" spans="1:26" ht="15">
      <c r="A758" s="8">
        <f t="shared" si="161"/>
        <v>1.0311999999999835</v>
      </c>
      <c r="B758" s="9">
        <f>'Masse et Centrage'!$G$44</f>
        <v>932</v>
      </c>
      <c r="D758" s="8">
        <f t="shared" si="162"/>
        <v>1.0311999999999835</v>
      </c>
      <c r="E758" s="9">
        <v>1043</v>
      </c>
      <c r="G758" s="8">
        <f t="shared" si="163"/>
        <v>1.0311999999999835</v>
      </c>
      <c r="H758" s="9">
        <v>-1000</v>
      </c>
      <c r="J758" s="8">
        <f t="shared" si="164"/>
        <v>1.0312</v>
      </c>
      <c r="K758" s="9">
        <f>IF(J758=N2,'Masse et Centrage'!$G$44,-1000)</f>
        <v>-1000</v>
      </c>
      <c r="L758" s="9">
        <f t="shared" si="158"/>
        <v>0</v>
      </c>
      <c r="S758" s="9">
        <f t="shared" si="165"/>
        <v>856</v>
      </c>
      <c r="T758" s="9">
        <f>IF(S758&lt;Q8,-1000,IF(S758&lt;=Q10,O10*S758+P10,IF(S758&lt;=Q11,O11*S758+P11,IF(S758&lt;=Q12,O12*S758+P12,8000))))</f>
        <v>8000</v>
      </c>
      <c r="U758" s="9">
        <f>IF(S758&lt;Q13,-1000,IF(S758&lt;=Q15,O15*S758+P15,IF(S758&lt;=Q16,O16*S758+P16,IF(S758&lt;=Q17,O17*S758+P17,8000))))</f>
        <v>8000</v>
      </c>
      <c r="V758" s="9">
        <f>'Perfos Décollage'!F2</f>
        <v>500</v>
      </c>
      <c r="W758" s="9">
        <f t="shared" si="159"/>
        <v>0</v>
      </c>
      <c r="X758" s="9">
        <f t="shared" si="156"/>
        <v>-4000</v>
      </c>
      <c r="Y758" s="9">
        <f t="shared" si="160"/>
        <v>0</v>
      </c>
      <c r="Z758" s="9">
        <f t="shared" si="157"/>
        <v>-4000</v>
      </c>
    </row>
    <row r="759" spans="1:26" ht="15">
      <c r="A759" s="8">
        <f t="shared" si="161"/>
        <v>1.0313999999999834</v>
      </c>
      <c r="B759" s="9">
        <f>'Masse et Centrage'!$G$44</f>
        <v>932</v>
      </c>
      <c r="D759" s="8">
        <f t="shared" si="162"/>
        <v>1.0313999999999834</v>
      </c>
      <c r="E759" s="9">
        <v>1043</v>
      </c>
      <c r="G759" s="8">
        <f t="shared" si="163"/>
        <v>1.0313999999999834</v>
      </c>
      <c r="H759" s="9">
        <v>-1000</v>
      </c>
      <c r="J759" s="8">
        <f t="shared" si="164"/>
        <v>1.0314</v>
      </c>
      <c r="K759" s="9">
        <f>IF(J759=N2,'Masse et Centrage'!$G$44,-1000)</f>
        <v>-1000</v>
      </c>
      <c r="L759" s="9">
        <f t="shared" si="158"/>
        <v>0</v>
      </c>
      <c r="S759" s="9">
        <f t="shared" si="165"/>
        <v>857</v>
      </c>
      <c r="T759" s="9">
        <f>IF(S759&lt;Q8,-1000,IF(S759&lt;=Q10,O10*S759+P10,IF(S759&lt;=Q11,O11*S759+P11,IF(S759&lt;=Q12,O12*S759+P12,8000))))</f>
        <v>8000</v>
      </c>
      <c r="U759" s="9">
        <f>IF(S759&lt;Q13,-1000,IF(S759&lt;=Q15,O15*S759+P15,IF(S759&lt;=Q16,O16*S759+P16,IF(S759&lt;=Q17,O17*S759+P17,8000))))</f>
        <v>8000</v>
      </c>
      <c r="V759" s="9">
        <f>'Perfos Décollage'!F2</f>
        <v>500</v>
      </c>
      <c r="W759" s="9">
        <f t="shared" si="159"/>
        <v>0</v>
      </c>
      <c r="X759" s="9">
        <f t="shared" si="156"/>
        <v>-4000</v>
      </c>
      <c r="Y759" s="9">
        <f t="shared" si="160"/>
        <v>0</v>
      </c>
      <c r="Z759" s="9">
        <f t="shared" si="157"/>
        <v>-4000</v>
      </c>
    </row>
    <row r="760" spans="1:26" ht="15">
      <c r="A760" s="8">
        <f t="shared" si="161"/>
        <v>1.0315999999999834</v>
      </c>
      <c r="B760" s="9">
        <f>'Masse et Centrage'!$G$44</f>
        <v>932</v>
      </c>
      <c r="D760" s="8">
        <f t="shared" si="162"/>
        <v>1.0315999999999834</v>
      </c>
      <c r="E760" s="9">
        <v>1043</v>
      </c>
      <c r="G760" s="8">
        <f t="shared" si="163"/>
        <v>1.0315999999999834</v>
      </c>
      <c r="H760" s="9">
        <v>-1000</v>
      </c>
      <c r="J760" s="8">
        <f t="shared" si="164"/>
        <v>1.0316</v>
      </c>
      <c r="K760" s="9">
        <f>IF(J760=N2,'Masse et Centrage'!$G$44,-1000)</f>
        <v>-1000</v>
      </c>
      <c r="L760" s="9">
        <f t="shared" si="158"/>
        <v>0</v>
      </c>
      <c r="S760" s="9">
        <f t="shared" si="165"/>
        <v>858</v>
      </c>
      <c r="T760" s="9">
        <f>IF(S760&lt;Q8,-1000,IF(S760&lt;=Q10,O10*S760+P10,IF(S760&lt;=Q11,O11*S760+P11,IF(S760&lt;=Q12,O12*S760+P12,8000))))</f>
        <v>8000</v>
      </c>
      <c r="U760" s="9">
        <f>IF(S760&lt;Q13,-1000,IF(S760&lt;=Q15,O15*S760+P15,IF(S760&lt;=Q16,O16*S760+P16,IF(S760&lt;=Q17,O17*S760+P17,8000))))</f>
        <v>8000</v>
      </c>
      <c r="V760" s="9">
        <f>'Perfos Décollage'!F2</f>
        <v>500</v>
      </c>
      <c r="W760" s="9">
        <f t="shared" si="159"/>
        <v>0</v>
      </c>
      <c r="X760" s="9">
        <f t="shared" si="156"/>
        <v>-4000</v>
      </c>
      <c r="Y760" s="9">
        <f t="shared" si="160"/>
        <v>0</v>
      </c>
      <c r="Z760" s="9">
        <f t="shared" si="157"/>
        <v>-4000</v>
      </c>
    </row>
    <row r="761" spans="1:26" ht="15">
      <c r="A761" s="8">
        <f t="shared" si="161"/>
        <v>1.0317999999999834</v>
      </c>
      <c r="B761" s="9">
        <f>'Masse et Centrage'!$G$44</f>
        <v>932</v>
      </c>
      <c r="D761" s="8">
        <f t="shared" si="162"/>
        <v>1.0317999999999834</v>
      </c>
      <c r="E761" s="9">
        <v>1043</v>
      </c>
      <c r="G761" s="8">
        <f t="shared" si="163"/>
        <v>1.0317999999999834</v>
      </c>
      <c r="H761" s="9">
        <v>-1000</v>
      </c>
      <c r="J761" s="8">
        <f t="shared" si="164"/>
        <v>1.0318</v>
      </c>
      <c r="K761" s="9">
        <f>IF(J761=N2,'Masse et Centrage'!$G$44,-1000)</f>
        <v>-1000</v>
      </c>
      <c r="L761" s="9">
        <f t="shared" si="158"/>
        <v>0</v>
      </c>
      <c r="S761" s="9">
        <f t="shared" si="165"/>
        <v>859</v>
      </c>
      <c r="T761" s="9">
        <f>IF(S761&lt;Q8,-1000,IF(S761&lt;=Q10,O10*S761+P10,IF(S761&lt;=Q11,O11*S761+P11,IF(S761&lt;=Q12,O12*S761+P12,8000))))</f>
        <v>8000</v>
      </c>
      <c r="U761" s="9">
        <f>IF(S761&lt;Q13,-1000,IF(S761&lt;=Q15,O15*S761+P15,IF(S761&lt;=Q16,O16*S761+P16,IF(S761&lt;=Q17,O17*S761+P17,8000))))</f>
        <v>8000</v>
      </c>
      <c r="V761" s="9">
        <f>'Perfos Décollage'!F2</f>
        <v>500</v>
      </c>
      <c r="W761" s="9">
        <f t="shared" si="159"/>
        <v>0</v>
      </c>
      <c r="X761" s="9">
        <f t="shared" si="156"/>
        <v>-4000</v>
      </c>
      <c r="Y761" s="9">
        <f t="shared" si="160"/>
        <v>0</v>
      </c>
      <c r="Z761" s="9">
        <f t="shared" si="157"/>
        <v>-4000</v>
      </c>
    </row>
    <row r="762" spans="1:26" ht="15">
      <c r="A762" s="8">
        <f t="shared" si="161"/>
        <v>1.0319999999999834</v>
      </c>
      <c r="B762" s="9">
        <f>'Masse et Centrage'!$G$44</f>
        <v>932</v>
      </c>
      <c r="D762" s="8">
        <f t="shared" si="162"/>
        <v>1.0319999999999834</v>
      </c>
      <c r="E762" s="9">
        <v>1043</v>
      </c>
      <c r="G762" s="8">
        <f t="shared" si="163"/>
        <v>1.0319999999999834</v>
      </c>
      <c r="H762" s="9">
        <v>-1000</v>
      </c>
      <c r="J762" s="8">
        <f t="shared" si="164"/>
        <v>1.032</v>
      </c>
      <c r="K762" s="9">
        <f>IF(J762=N2,'Masse et Centrage'!$G$44,-1000)</f>
        <v>-1000</v>
      </c>
      <c r="L762" s="9">
        <f t="shared" si="158"/>
        <v>0</v>
      </c>
      <c r="S762" s="9">
        <f t="shared" si="165"/>
        <v>860</v>
      </c>
      <c r="T762" s="9">
        <f>IF(S762&lt;Q8,-1000,IF(S762&lt;=Q10,O10*S762+P10,IF(S762&lt;=Q11,O11*S762+P11,IF(S762&lt;=Q12,O12*S762+P12,8000))))</f>
        <v>8000</v>
      </c>
      <c r="U762" s="9">
        <f>IF(S762&lt;Q13,-1000,IF(S762&lt;=Q15,O15*S762+P15,IF(S762&lt;=Q16,O16*S762+P16,IF(S762&lt;=Q17,O17*S762+P17,8000))))</f>
        <v>8000</v>
      </c>
      <c r="V762" s="9">
        <f>'Perfos Décollage'!F2</f>
        <v>500</v>
      </c>
      <c r="W762" s="9">
        <f t="shared" si="159"/>
        <v>0</v>
      </c>
      <c r="X762" s="9">
        <f t="shared" si="156"/>
        <v>-4000</v>
      </c>
      <c r="Y762" s="9">
        <f t="shared" si="160"/>
        <v>0</v>
      </c>
      <c r="Z762" s="9">
        <f t="shared" si="157"/>
        <v>-4000</v>
      </c>
    </row>
    <row r="763" spans="1:26" ht="15">
      <c r="A763" s="8">
        <f t="shared" si="161"/>
        <v>1.0321999999999834</v>
      </c>
      <c r="B763" s="9">
        <f>'Masse et Centrage'!$G$44</f>
        <v>932</v>
      </c>
      <c r="D763" s="8">
        <f t="shared" si="162"/>
        <v>1.0321999999999834</v>
      </c>
      <c r="E763" s="9">
        <v>1043</v>
      </c>
      <c r="G763" s="8">
        <f t="shared" si="163"/>
        <v>1.0321999999999834</v>
      </c>
      <c r="H763" s="9">
        <v>-1000</v>
      </c>
      <c r="J763" s="8">
        <f t="shared" si="164"/>
        <v>1.0322</v>
      </c>
      <c r="K763" s="9">
        <f>IF(J763=N2,'Masse et Centrage'!$G$44,-1000)</f>
        <v>-1000</v>
      </c>
      <c r="L763" s="9">
        <f t="shared" si="158"/>
        <v>0</v>
      </c>
      <c r="S763" s="9">
        <f t="shared" si="165"/>
        <v>861</v>
      </c>
      <c r="T763" s="9">
        <f>IF(S763&lt;Q8,-1000,IF(S763&lt;=Q10,O10*S763+P10,IF(S763&lt;=Q11,O11*S763+P11,IF(S763&lt;=Q12,O12*S763+P12,8000))))</f>
        <v>8000</v>
      </c>
      <c r="U763" s="9">
        <f>IF(S763&lt;Q13,-1000,IF(S763&lt;=Q15,O15*S763+P15,IF(S763&lt;=Q16,O16*S763+P16,IF(S763&lt;=Q17,O17*S763+P17,8000))))</f>
        <v>8000</v>
      </c>
      <c r="V763" s="9">
        <f>'Perfos Décollage'!F2</f>
        <v>500</v>
      </c>
      <c r="W763" s="9">
        <f t="shared" si="159"/>
        <v>0</v>
      </c>
      <c r="X763" s="9">
        <f t="shared" si="156"/>
        <v>-4000</v>
      </c>
      <c r="Y763" s="9">
        <f t="shared" si="160"/>
        <v>0</v>
      </c>
      <c r="Z763" s="9">
        <f t="shared" si="157"/>
        <v>-4000</v>
      </c>
    </row>
    <row r="764" spans="1:26" ht="15">
      <c r="A764" s="8">
        <f t="shared" si="161"/>
        <v>1.0323999999999833</v>
      </c>
      <c r="B764" s="9">
        <f>'Masse et Centrage'!$G$44</f>
        <v>932</v>
      </c>
      <c r="D764" s="8">
        <f t="shared" si="162"/>
        <v>1.0323999999999833</v>
      </c>
      <c r="E764" s="9">
        <v>1043</v>
      </c>
      <c r="G764" s="8">
        <f t="shared" si="163"/>
        <v>1.0323999999999833</v>
      </c>
      <c r="H764" s="9">
        <v>-1000</v>
      </c>
      <c r="J764" s="8">
        <f t="shared" si="164"/>
        <v>1.0324</v>
      </c>
      <c r="K764" s="9">
        <f>IF(J764=N2,'Masse et Centrage'!$G$44,-1000)</f>
        <v>-1000</v>
      </c>
      <c r="L764" s="9">
        <f t="shared" si="158"/>
        <v>0</v>
      </c>
      <c r="S764" s="9">
        <f t="shared" si="165"/>
        <v>862</v>
      </c>
      <c r="T764" s="9">
        <f>IF(S764&lt;Q8,-1000,IF(S764&lt;=Q10,O10*S764+P10,IF(S764&lt;=Q11,O11*S764+P11,IF(S764&lt;=Q12,O12*S764+P12,8000))))</f>
        <v>8000</v>
      </c>
      <c r="U764" s="9">
        <f>IF(S764&lt;Q13,-1000,IF(S764&lt;=Q15,O15*S764+P15,IF(S764&lt;=Q16,O16*S764+P16,IF(S764&lt;=Q17,O17*S764+P17,8000))))</f>
        <v>8000</v>
      </c>
      <c r="V764" s="9">
        <f>'Perfos Décollage'!F2</f>
        <v>500</v>
      </c>
      <c r="W764" s="9">
        <f t="shared" si="159"/>
        <v>0</v>
      </c>
      <c r="X764" s="9">
        <f t="shared" si="156"/>
        <v>-4000</v>
      </c>
      <c r="Y764" s="9">
        <f t="shared" si="160"/>
        <v>0</v>
      </c>
      <c r="Z764" s="9">
        <f t="shared" si="157"/>
        <v>-4000</v>
      </c>
    </row>
    <row r="765" spans="1:26" ht="15">
      <c r="A765" s="8">
        <f t="shared" si="161"/>
        <v>1.0325999999999833</v>
      </c>
      <c r="B765" s="9">
        <f>'Masse et Centrage'!$G$44</f>
        <v>932</v>
      </c>
      <c r="D765" s="8">
        <f t="shared" si="162"/>
        <v>1.0325999999999833</v>
      </c>
      <c r="E765" s="9">
        <v>1043</v>
      </c>
      <c r="G765" s="8">
        <f t="shared" si="163"/>
        <v>1.0325999999999833</v>
      </c>
      <c r="H765" s="9">
        <v>-1000</v>
      </c>
      <c r="J765" s="8">
        <f t="shared" si="164"/>
        <v>1.0326</v>
      </c>
      <c r="K765" s="9">
        <f>IF(J765=N2,'Masse et Centrage'!$G$44,-1000)</f>
        <v>-1000</v>
      </c>
      <c r="L765" s="9">
        <f t="shared" si="158"/>
        <v>0</v>
      </c>
      <c r="S765" s="9">
        <f t="shared" si="165"/>
        <v>863</v>
      </c>
      <c r="T765" s="9">
        <f>IF(S765&lt;Q8,-1000,IF(S765&lt;=Q10,O10*S765+P10,IF(S765&lt;=Q11,O11*S765+P11,IF(S765&lt;=Q12,O12*S765+P12,8000))))</f>
        <v>8000</v>
      </c>
      <c r="U765" s="9">
        <f>IF(S765&lt;Q13,-1000,IF(S765&lt;=Q15,O15*S765+P15,IF(S765&lt;=Q16,O16*S765+P16,IF(S765&lt;=Q17,O17*S765+P17,8000))))</f>
        <v>8000</v>
      </c>
      <c r="V765" s="9">
        <f>'Perfos Décollage'!F2</f>
        <v>500</v>
      </c>
      <c r="W765" s="9">
        <f t="shared" si="159"/>
        <v>0</v>
      </c>
      <c r="X765" s="9">
        <f t="shared" si="156"/>
        <v>-4000</v>
      </c>
      <c r="Y765" s="9">
        <f t="shared" si="160"/>
        <v>0</v>
      </c>
      <c r="Z765" s="9">
        <f t="shared" si="157"/>
        <v>-4000</v>
      </c>
    </row>
    <row r="766" spans="1:26" ht="15">
      <c r="A766" s="8">
        <f t="shared" si="161"/>
        <v>1.0327999999999833</v>
      </c>
      <c r="B766" s="9">
        <f>'Masse et Centrage'!$G$44</f>
        <v>932</v>
      </c>
      <c r="D766" s="8">
        <f t="shared" si="162"/>
        <v>1.0327999999999833</v>
      </c>
      <c r="E766" s="9">
        <v>1043</v>
      </c>
      <c r="G766" s="8">
        <f t="shared" si="163"/>
        <v>1.0327999999999833</v>
      </c>
      <c r="H766" s="9">
        <v>-1000</v>
      </c>
      <c r="J766" s="8">
        <f t="shared" si="164"/>
        <v>1.0328</v>
      </c>
      <c r="K766" s="9">
        <f>IF(J766=N2,'Masse et Centrage'!$G$44,-1000)</f>
        <v>-1000</v>
      </c>
      <c r="L766" s="9">
        <f t="shared" si="158"/>
        <v>0</v>
      </c>
      <c r="S766" s="9">
        <f t="shared" si="165"/>
        <v>864</v>
      </c>
      <c r="T766" s="9">
        <f>IF(S766&lt;Q8,-1000,IF(S766&lt;=Q10,O10*S766+P10,IF(S766&lt;=Q11,O11*S766+P11,IF(S766&lt;=Q12,O12*S766+P12,8000))))</f>
        <v>8000</v>
      </c>
      <c r="U766" s="9">
        <f>IF(S766&lt;Q13,-1000,IF(S766&lt;=Q15,O15*S766+P15,IF(S766&lt;=Q16,O16*S766+P16,IF(S766&lt;=Q17,O17*S766+P17,8000))))</f>
        <v>8000</v>
      </c>
      <c r="V766" s="9">
        <f>'Perfos Décollage'!F2</f>
        <v>500</v>
      </c>
      <c r="W766" s="9">
        <f t="shared" si="159"/>
        <v>0</v>
      </c>
      <c r="X766" s="9">
        <f t="shared" si="156"/>
        <v>-4000</v>
      </c>
      <c r="Y766" s="9">
        <f t="shared" si="160"/>
        <v>0</v>
      </c>
      <c r="Z766" s="9">
        <f t="shared" si="157"/>
        <v>-4000</v>
      </c>
    </row>
    <row r="767" spans="1:26" ht="15">
      <c r="A767" s="8">
        <f t="shared" si="161"/>
        <v>1.0329999999999833</v>
      </c>
      <c r="B767" s="9">
        <f>'Masse et Centrage'!$G$44</f>
        <v>932</v>
      </c>
      <c r="D767" s="8">
        <f t="shared" si="162"/>
        <v>1.0329999999999833</v>
      </c>
      <c r="E767" s="9">
        <v>1043</v>
      </c>
      <c r="G767" s="8">
        <f t="shared" si="163"/>
        <v>1.0329999999999833</v>
      </c>
      <c r="H767" s="9">
        <v>-1000</v>
      </c>
      <c r="J767" s="8">
        <f t="shared" si="164"/>
        <v>1.033</v>
      </c>
      <c r="K767" s="9">
        <f>IF(J767=N2,'Masse et Centrage'!$G$44,-1000)</f>
        <v>-1000</v>
      </c>
      <c r="L767" s="9">
        <f t="shared" si="158"/>
        <v>0</v>
      </c>
      <c r="S767" s="9">
        <f t="shared" si="165"/>
        <v>865</v>
      </c>
      <c r="T767" s="9">
        <f>IF(S767&lt;Q8,-1000,IF(S767&lt;=Q10,O10*S767+P10,IF(S767&lt;=Q11,O11*S767+P11,IF(S767&lt;=Q12,O12*S767+P12,8000))))</f>
        <v>8000</v>
      </c>
      <c r="U767" s="9">
        <f>IF(S767&lt;Q13,-1000,IF(S767&lt;=Q15,O15*S767+P15,IF(S767&lt;=Q16,O16*S767+P16,IF(S767&lt;=Q17,O17*S767+P17,8000))))</f>
        <v>8000</v>
      </c>
      <c r="V767" s="9">
        <f>'Perfos Décollage'!F2</f>
        <v>500</v>
      </c>
      <c r="W767" s="9">
        <f t="shared" si="159"/>
        <v>0</v>
      </c>
      <c r="X767" s="9">
        <f t="shared" si="156"/>
        <v>-4000</v>
      </c>
      <c r="Y767" s="9">
        <f t="shared" si="160"/>
        <v>0</v>
      </c>
      <c r="Z767" s="9">
        <f t="shared" si="157"/>
        <v>-4000</v>
      </c>
    </row>
    <row r="768" spans="1:26" ht="15">
      <c r="A768" s="8">
        <f t="shared" si="161"/>
        <v>1.0331999999999832</v>
      </c>
      <c r="B768" s="9">
        <f>'Masse et Centrage'!$G$44</f>
        <v>932</v>
      </c>
      <c r="D768" s="8">
        <f t="shared" si="162"/>
        <v>1.0331999999999832</v>
      </c>
      <c r="E768" s="9">
        <v>1043</v>
      </c>
      <c r="G768" s="8">
        <f t="shared" si="163"/>
        <v>1.0331999999999832</v>
      </c>
      <c r="H768" s="9">
        <v>-1000</v>
      </c>
      <c r="J768" s="8">
        <f t="shared" si="164"/>
        <v>1.0332</v>
      </c>
      <c r="K768" s="9">
        <f>IF(J768=N2,'Masse et Centrage'!$G$44,-1000)</f>
        <v>-1000</v>
      </c>
      <c r="L768" s="9">
        <f t="shared" si="158"/>
        <v>0</v>
      </c>
      <c r="S768" s="9">
        <f t="shared" si="165"/>
        <v>866</v>
      </c>
      <c r="T768" s="9">
        <f>IF(S768&lt;Q8,-1000,IF(S768&lt;=Q10,O10*S768+P10,IF(S768&lt;=Q11,O11*S768+P11,IF(S768&lt;=Q12,O12*S768+P12,8000))))</f>
        <v>8000</v>
      </c>
      <c r="U768" s="9">
        <f>IF(S768&lt;Q13,-1000,IF(S768&lt;=Q15,O15*S768+P15,IF(S768&lt;=Q16,O16*S768+P16,IF(S768&lt;=Q17,O17*S768+P17,8000))))</f>
        <v>8000</v>
      </c>
      <c r="V768" s="9">
        <f>'Perfos Décollage'!F2</f>
        <v>500</v>
      </c>
      <c r="W768" s="9">
        <f t="shared" si="159"/>
        <v>0</v>
      </c>
      <c r="X768" s="9">
        <f t="shared" si="156"/>
        <v>-4000</v>
      </c>
      <c r="Y768" s="9">
        <f t="shared" si="160"/>
        <v>0</v>
      </c>
      <c r="Z768" s="9">
        <f t="shared" si="157"/>
        <v>-4000</v>
      </c>
    </row>
    <row r="769" spans="1:26" ht="15">
      <c r="A769" s="8">
        <f t="shared" si="161"/>
        <v>1.0333999999999832</v>
      </c>
      <c r="B769" s="9">
        <f>'Masse et Centrage'!$G$44</f>
        <v>932</v>
      </c>
      <c r="D769" s="8">
        <f t="shared" si="162"/>
        <v>1.0333999999999832</v>
      </c>
      <c r="E769" s="9">
        <v>1043</v>
      </c>
      <c r="G769" s="8">
        <f t="shared" si="163"/>
        <v>1.0333999999999832</v>
      </c>
      <c r="H769" s="9">
        <v>-1000</v>
      </c>
      <c r="J769" s="8">
        <f t="shared" si="164"/>
        <v>1.0334</v>
      </c>
      <c r="K769" s="9">
        <f>IF(J769=N2,'Masse et Centrage'!$G$44,-1000)</f>
        <v>-1000</v>
      </c>
      <c r="L769" s="9">
        <f t="shared" si="158"/>
        <v>0</v>
      </c>
      <c r="S769" s="9">
        <f t="shared" si="165"/>
        <v>867</v>
      </c>
      <c r="T769" s="9">
        <f>IF(S769&lt;Q8,-1000,IF(S769&lt;=Q10,O10*S769+P10,IF(S769&lt;=Q11,O11*S769+P11,IF(S769&lt;=Q12,O12*S769+P12,8000))))</f>
        <v>8000</v>
      </c>
      <c r="U769" s="9">
        <f>IF(S769&lt;Q13,-1000,IF(S769&lt;=Q15,O15*S769+P15,IF(S769&lt;=Q16,O16*S769+P16,IF(S769&lt;=Q17,O17*S769+P17,8000))))</f>
        <v>8000</v>
      </c>
      <c r="V769" s="9">
        <f>'Perfos Décollage'!F2</f>
        <v>500</v>
      </c>
      <c r="W769" s="9">
        <f t="shared" si="159"/>
        <v>0</v>
      </c>
      <c r="X769" s="9">
        <f t="shared" si="156"/>
        <v>-4000</v>
      </c>
      <c r="Y769" s="9">
        <f t="shared" si="160"/>
        <v>0</v>
      </c>
      <c r="Z769" s="9">
        <f t="shared" si="157"/>
        <v>-4000</v>
      </c>
    </row>
    <row r="770" spans="1:26" ht="15">
      <c r="A770" s="8">
        <f t="shared" si="161"/>
        <v>1.0335999999999832</v>
      </c>
      <c r="B770" s="9">
        <f>'Masse et Centrage'!$G$44</f>
        <v>932</v>
      </c>
      <c r="D770" s="8">
        <f t="shared" si="162"/>
        <v>1.0335999999999832</v>
      </c>
      <c r="E770" s="9">
        <v>1043</v>
      </c>
      <c r="G770" s="8">
        <f t="shared" si="163"/>
        <v>1.0335999999999832</v>
      </c>
      <c r="H770" s="9">
        <v>-1000</v>
      </c>
      <c r="J770" s="8">
        <f t="shared" si="164"/>
        <v>1.0336</v>
      </c>
      <c r="K770" s="9">
        <f>IF(J770=N2,'Masse et Centrage'!$G$44,-1000)</f>
        <v>-1000</v>
      </c>
      <c r="L770" s="9">
        <f t="shared" si="158"/>
        <v>0</v>
      </c>
      <c r="S770" s="9">
        <f t="shared" si="165"/>
        <v>868</v>
      </c>
      <c r="T770" s="9">
        <f>IF(S770&lt;Q8,-1000,IF(S770&lt;=Q10,O10*S770+P10,IF(S770&lt;=Q11,O11*S770+P11,IF(S770&lt;=Q12,O12*S770+P12,8000))))</f>
        <v>8000</v>
      </c>
      <c r="U770" s="9">
        <f>IF(S770&lt;Q13,-1000,IF(S770&lt;=Q15,O15*S770+P15,IF(S770&lt;=Q16,O16*S770+P16,IF(S770&lt;=Q17,O17*S770+P17,8000))))</f>
        <v>8000</v>
      </c>
      <c r="V770" s="9">
        <f>'Perfos Décollage'!F2</f>
        <v>500</v>
      </c>
      <c r="W770" s="9">
        <f t="shared" si="159"/>
        <v>0</v>
      </c>
      <c r="X770" s="9">
        <f aca="true" t="shared" si="166" ref="X770:X833">IF(W770=0,-4000,T770)</f>
        <v>-4000</v>
      </c>
      <c r="Y770" s="9">
        <f t="shared" si="160"/>
        <v>0</v>
      </c>
      <c r="Z770" s="9">
        <f aca="true" t="shared" si="167" ref="Z770:Z833">IF(Y770=0,-4000,U770)</f>
        <v>-4000</v>
      </c>
    </row>
    <row r="771" spans="1:26" ht="15">
      <c r="A771" s="8">
        <f t="shared" si="161"/>
        <v>1.0337999999999832</v>
      </c>
      <c r="B771" s="9">
        <f>'Masse et Centrage'!$G$44</f>
        <v>932</v>
      </c>
      <c r="D771" s="8">
        <f t="shared" si="162"/>
        <v>1.0337999999999832</v>
      </c>
      <c r="E771" s="9">
        <v>1043</v>
      </c>
      <c r="G771" s="8">
        <f t="shared" si="163"/>
        <v>1.0337999999999832</v>
      </c>
      <c r="H771" s="9">
        <v>-1000</v>
      </c>
      <c r="J771" s="8">
        <f t="shared" si="164"/>
        <v>1.0338</v>
      </c>
      <c r="K771" s="9">
        <f>IF(J771=N2,'Masse et Centrage'!$G$44,-1000)</f>
        <v>-1000</v>
      </c>
      <c r="L771" s="9">
        <f aca="true" t="shared" si="168" ref="L771:L834">IF(K771&gt;E771,1,0)</f>
        <v>0</v>
      </c>
      <c r="S771" s="9">
        <f t="shared" si="165"/>
        <v>869</v>
      </c>
      <c r="T771" s="9">
        <f>IF(S771&lt;Q8,-1000,IF(S771&lt;=Q10,O10*S771+P10,IF(S771&lt;=Q11,O11*S771+P11,IF(S771&lt;=Q12,O12*S771+P12,8000))))</f>
        <v>8000</v>
      </c>
      <c r="U771" s="9">
        <f>IF(S771&lt;Q13,-1000,IF(S771&lt;=Q15,O15*S771+P15,IF(S771&lt;=Q16,O16*S771+P16,IF(S771&lt;=Q17,O17*S771+P17,8000))))</f>
        <v>8000</v>
      </c>
      <c r="V771" s="9">
        <f>'Perfos Décollage'!F2</f>
        <v>500</v>
      </c>
      <c r="W771" s="9">
        <f aca="true" t="shared" si="169" ref="W771:W834">IF(AND(V771&lt;=T771,V771&gt;T770),S771,0)</f>
        <v>0</v>
      </c>
      <c r="X771" s="9">
        <f t="shared" si="166"/>
        <v>-4000</v>
      </c>
      <c r="Y771" s="9">
        <f aca="true" t="shared" si="170" ref="Y771:Y834">IF(AND(V771&lt;=U771,V771&gt;U770),S771,0)</f>
        <v>0</v>
      </c>
      <c r="Z771" s="9">
        <f t="shared" si="167"/>
        <v>-4000</v>
      </c>
    </row>
    <row r="772" spans="1:26" ht="15">
      <c r="A772" s="8">
        <f aca="true" t="shared" si="171" ref="A772:A835">A771+0.0002</f>
        <v>1.0339999999999832</v>
      </c>
      <c r="B772" s="9">
        <f>'Masse et Centrage'!$G$44</f>
        <v>932</v>
      </c>
      <c r="D772" s="8">
        <f aca="true" t="shared" si="172" ref="D772:D835">D771+0.0002</f>
        <v>1.0339999999999832</v>
      </c>
      <c r="E772" s="9">
        <v>1043</v>
      </c>
      <c r="G772" s="8">
        <f aca="true" t="shared" si="173" ref="G772:G835">G771+0.0002</f>
        <v>1.0339999999999832</v>
      </c>
      <c r="H772" s="9">
        <v>-1000</v>
      </c>
      <c r="J772" s="8">
        <f aca="true" t="shared" si="174" ref="J772:J835">ROUND(J771+0.0002,4)</f>
        <v>1.034</v>
      </c>
      <c r="K772" s="9">
        <f>IF(J772=N2,'Masse et Centrage'!$G$44,-1000)</f>
        <v>-1000</v>
      </c>
      <c r="L772" s="9">
        <f t="shared" si="168"/>
        <v>0</v>
      </c>
      <c r="S772" s="9">
        <f aca="true" t="shared" si="175" ref="S772:S835">S771+1</f>
        <v>870</v>
      </c>
      <c r="T772" s="9">
        <f>IF(S772&lt;Q8,-1000,IF(S772&lt;=Q10,O10*S772+P10,IF(S772&lt;=Q11,O11*S772+P11,IF(S772&lt;=Q12,O12*S772+P12,8000))))</f>
        <v>8000</v>
      </c>
      <c r="U772" s="9">
        <f>IF(S772&lt;Q13,-1000,IF(S772&lt;=Q15,O15*S772+P15,IF(S772&lt;=Q16,O16*S772+P16,IF(S772&lt;=Q17,O17*S772+P17,8000))))</f>
        <v>8000</v>
      </c>
      <c r="V772" s="9">
        <f>'Perfos Décollage'!F2</f>
        <v>500</v>
      </c>
      <c r="W772" s="9">
        <f t="shared" si="169"/>
        <v>0</v>
      </c>
      <c r="X772" s="9">
        <f t="shared" si="166"/>
        <v>-4000</v>
      </c>
      <c r="Y772" s="9">
        <f t="shared" si="170"/>
        <v>0</v>
      </c>
      <c r="Z772" s="9">
        <f t="shared" si="167"/>
        <v>-4000</v>
      </c>
    </row>
    <row r="773" spans="1:26" ht="15">
      <c r="A773" s="8">
        <f t="shared" si="171"/>
        <v>1.0341999999999831</v>
      </c>
      <c r="B773" s="9">
        <f>'Masse et Centrage'!$G$44</f>
        <v>932</v>
      </c>
      <c r="D773" s="8">
        <f t="shared" si="172"/>
        <v>1.0341999999999831</v>
      </c>
      <c r="E773" s="9">
        <v>1043</v>
      </c>
      <c r="G773" s="8">
        <f t="shared" si="173"/>
        <v>1.0341999999999831</v>
      </c>
      <c r="H773" s="9">
        <v>-1000</v>
      </c>
      <c r="J773" s="8">
        <f t="shared" si="174"/>
        <v>1.0342</v>
      </c>
      <c r="K773" s="9">
        <f>IF(J773=N2,'Masse et Centrage'!$G$44,-1000)</f>
        <v>-1000</v>
      </c>
      <c r="L773" s="9">
        <f t="shared" si="168"/>
        <v>0</v>
      </c>
      <c r="S773" s="9">
        <f t="shared" si="175"/>
        <v>871</v>
      </c>
      <c r="T773" s="9">
        <f>IF(S773&lt;Q8,-1000,IF(S773&lt;=Q10,O10*S773+P10,IF(S773&lt;=Q11,O11*S773+P11,IF(S773&lt;=Q12,O12*S773+P12,8000))))</f>
        <v>8000</v>
      </c>
      <c r="U773" s="9">
        <f>IF(S773&lt;Q13,-1000,IF(S773&lt;=Q15,O15*S773+P15,IF(S773&lt;=Q16,O16*S773+P16,IF(S773&lt;=Q17,O17*S773+P17,8000))))</f>
        <v>8000</v>
      </c>
      <c r="V773" s="9">
        <f>'Perfos Décollage'!F2</f>
        <v>500</v>
      </c>
      <c r="W773" s="9">
        <f t="shared" si="169"/>
        <v>0</v>
      </c>
      <c r="X773" s="9">
        <f t="shared" si="166"/>
        <v>-4000</v>
      </c>
      <c r="Y773" s="9">
        <f t="shared" si="170"/>
        <v>0</v>
      </c>
      <c r="Z773" s="9">
        <f t="shared" si="167"/>
        <v>-4000</v>
      </c>
    </row>
    <row r="774" spans="1:26" ht="15">
      <c r="A774" s="8">
        <f t="shared" si="171"/>
        <v>1.034399999999983</v>
      </c>
      <c r="B774" s="9">
        <f>'Masse et Centrage'!$G$44</f>
        <v>932</v>
      </c>
      <c r="D774" s="8">
        <f t="shared" si="172"/>
        <v>1.034399999999983</v>
      </c>
      <c r="E774" s="9">
        <v>1043</v>
      </c>
      <c r="G774" s="8">
        <f t="shared" si="173"/>
        <v>1.034399999999983</v>
      </c>
      <c r="H774" s="9">
        <v>-1000</v>
      </c>
      <c r="J774" s="8">
        <f t="shared" si="174"/>
        <v>1.0344</v>
      </c>
      <c r="K774" s="9">
        <f>IF(J774=N2,'Masse et Centrage'!$G$44,-1000)</f>
        <v>-1000</v>
      </c>
      <c r="L774" s="9">
        <f t="shared" si="168"/>
        <v>0</v>
      </c>
      <c r="S774" s="9">
        <f t="shared" si="175"/>
        <v>872</v>
      </c>
      <c r="T774" s="9">
        <f>IF(S774&lt;Q8,-1000,IF(S774&lt;=Q10,O10*S774+P10,IF(S774&lt;=Q11,O11*S774+P11,IF(S774&lt;=Q12,O12*S774+P12,8000))))</f>
        <v>8000</v>
      </c>
      <c r="U774" s="9">
        <f>IF(S774&lt;Q13,-1000,IF(S774&lt;=Q15,O15*S774+P15,IF(S774&lt;=Q16,O16*S774+P16,IF(S774&lt;=Q17,O17*S774+P17,8000))))</f>
        <v>8000</v>
      </c>
      <c r="V774" s="9">
        <f>'Perfos Décollage'!F2</f>
        <v>500</v>
      </c>
      <c r="W774" s="9">
        <f t="shared" si="169"/>
        <v>0</v>
      </c>
      <c r="X774" s="9">
        <f t="shared" si="166"/>
        <v>-4000</v>
      </c>
      <c r="Y774" s="9">
        <f t="shared" si="170"/>
        <v>0</v>
      </c>
      <c r="Z774" s="9">
        <f t="shared" si="167"/>
        <v>-4000</v>
      </c>
    </row>
    <row r="775" spans="1:26" ht="15">
      <c r="A775" s="8">
        <f t="shared" si="171"/>
        <v>1.034599999999983</v>
      </c>
      <c r="B775" s="9">
        <f>'Masse et Centrage'!$G$44</f>
        <v>932</v>
      </c>
      <c r="D775" s="8">
        <f t="shared" si="172"/>
        <v>1.034599999999983</v>
      </c>
      <c r="E775" s="9">
        <v>1043</v>
      </c>
      <c r="G775" s="8">
        <f t="shared" si="173"/>
        <v>1.034599999999983</v>
      </c>
      <c r="H775" s="9">
        <v>-1000</v>
      </c>
      <c r="J775" s="8">
        <f t="shared" si="174"/>
        <v>1.0346</v>
      </c>
      <c r="K775" s="9">
        <f>IF(J775=N2,'Masse et Centrage'!$G$44,-1000)</f>
        <v>-1000</v>
      </c>
      <c r="L775" s="9">
        <f t="shared" si="168"/>
        <v>0</v>
      </c>
      <c r="S775" s="9">
        <f t="shared" si="175"/>
        <v>873</v>
      </c>
      <c r="T775" s="9">
        <f>IF(S775&lt;Q8,-1000,IF(S775&lt;=Q10,O10*S775+P10,IF(S775&lt;=Q11,O11*S775+P11,IF(S775&lt;=Q12,O12*S775+P12,8000))))</f>
        <v>8000</v>
      </c>
      <c r="U775" s="9">
        <f>IF(S775&lt;Q13,-1000,IF(S775&lt;=Q15,O15*S775+P15,IF(S775&lt;=Q16,O16*S775+P16,IF(S775&lt;=Q17,O17*S775+P17,8000))))</f>
        <v>8000</v>
      </c>
      <c r="V775" s="9">
        <f>'Perfos Décollage'!F2</f>
        <v>500</v>
      </c>
      <c r="W775" s="9">
        <f t="shared" si="169"/>
        <v>0</v>
      </c>
      <c r="X775" s="9">
        <f t="shared" si="166"/>
        <v>-4000</v>
      </c>
      <c r="Y775" s="9">
        <f t="shared" si="170"/>
        <v>0</v>
      </c>
      <c r="Z775" s="9">
        <f t="shared" si="167"/>
        <v>-4000</v>
      </c>
    </row>
    <row r="776" spans="1:26" ht="15">
      <c r="A776" s="8">
        <f t="shared" si="171"/>
        <v>1.034799999999983</v>
      </c>
      <c r="B776" s="9">
        <f>'Masse et Centrage'!$G$44</f>
        <v>932</v>
      </c>
      <c r="D776" s="8">
        <f t="shared" si="172"/>
        <v>1.034799999999983</v>
      </c>
      <c r="E776" s="9">
        <v>1043</v>
      </c>
      <c r="G776" s="8">
        <f t="shared" si="173"/>
        <v>1.034799999999983</v>
      </c>
      <c r="H776" s="9">
        <v>-1000</v>
      </c>
      <c r="J776" s="8">
        <f t="shared" si="174"/>
        <v>1.0348</v>
      </c>
      <c r="K776" s="9">
        <f>IF(J776=N2,'Masse et Centrage'!$G$44,-1000)</f>
        <v>-1000</v>
      </c>
      <c r="L776" s="9">
        <f t="shared" si="168"/>
        <v>0</v>
      </c>
      <c r="S776" s="9">
        <f t="shared" si="175"/>
        <v>874</v>
      </c>
      <c r="T776" s="9">
        <f>IF(S776&lt;Q8,-1000,IF(S776&lt;=Q10,O10*S776+P10,IF(S776&lt;=Q11,O11*S776+P11,IF(S776&lt;=Q12,O12*S776+P12,8000))))</f>
        <v>8000</v>
      </c>
      <c r="U776" s="9">
        <f>IF(S776&lt;Q13,-1000,IF(S776&lt;=Q15,O15*S776+P15,IF(S776&lt;=Q16,O16*S776+P16,IF(S776&lt;=Q17,O17*S776+P17,8000))))</f>
        <v>8000</v>
      </c>
      <c r="V776" s="9">
        <f>'Perfos Décollage'!F2</f>
        <v>500</v>
      </c>
      <c r="W776" s="9">
        <f t="shared" si="169"/>
        <v>0</v>
      </c>
      <c r="X776" s="9">
        <f t="shared" si="166"/>
        <v>-4000</v>
      </c>
      <c r="Y776" s="9">
        <f t="shared" si="170"/>
        <v>0</v>
      </c>
      <c r="Z776" s="9">
        <f t="shared" si="167"/>
        <v>-4000</v>
      </c>
    </row>
    <row r="777" spans="1:26" ht="15">
      <c r="A777" s="8">
        <f t="shared" si="171"/>
        <v>1.034999999999983</v>
      </c>
      <c r="B777" s="9">
        <f>'Masse et Centrage'!$G$44</f>
        <v>932</v>
      </c>
      <c r="D777" s="8">
        <f t="shared" si="172"/>
        <v>1.034999999999983</v>
      </c>
      <c r="E777" s="9">
        <v>1043</v>
      </c>
      <c r="G777" s="8">
        <f t="shared" si="173"/>
        <v>1.034999999999983</v>
      </c>
      <c r="H777" s="9">
        <v>-1000</v>
      </c>
      <c r="J777" s="8">
        <f t="shared" si="174"/>
        <v>1.035</v>
      </c>
      <c r="K777" s="9">
        <f>IF(J777=N2,'Masse et Centrage'!$G$44,-1000)</f>
        <v>-1000</v>
      </c>
      <c r="L777" s="9">
        <f t="shared" si="168"/>
        <v>0</v>
      </c>
      <c r="S777" s="9">
        <f t="shared" si="175"/>
        <v>875</v>
      </c>
      <c r="T777" s="9">
        <f>IF(S777&lt;Q8,-1000,IF(S777&lt;=Q10,O10*S777+P10,IF(S777&lt;=Q11,O11*S777+P11,IF(S777&lt;=Q12,O12*S777+P12,8000))))</f>
        <v>8000</v>
      </c>
      <c r="U777" s="9">
        <f>IF(S777&lt;Q13,-1000,IF(S777&lt;=Q15,O15*S777+P15,IF(S777&lt;=Q16,O16*S777+P16,IF(S777&lt;=Q17,O17*S777+P17,8000))))</f>
        <v>8000</v>
      </c>
      <c r="V777" s="9">
        <f>'Perfos Décollage'!F2</f>
        <v>500</v>
      </c>
      <c r="W777" s="9">
        <f t="shared" si="169"/>
        <v>0</v>
      </c>
      <c r="X777" s="9">
        <f t="shared" si="166"/>
        <v>-4000</v>
      </c>
      <c r="Y777" s="9">
        <f t="shared" si="170"/>
        <v>0</v>
      </c>
      <c r="Z777" s="9">
        <f t="shared" si="167"/>
        <v>-4000</v>
      </c>
    </row>
    <row r="778" spans="1:26" ht="15">
      <c r="A778" s="8">
        <f t="shared" si="171"/>
        <v>1.035199999999983</v>
      </c>
      <c r="B778" s="9">
        <f>'Masse et Centrage'!$G$44</f>
        <v>932</v>
      </c>
      <c r="D778" s="8">
        <f t="shared" si="172"/>
        <v>1.035199999999983</v>
      </c>
      <c r="E778" s="9">
        <v>1043</v>
      </c>
      <c r="G778" s="8">
        <f t="shared" si="173"/>
        <v>1.035199999999983</v>
      </c>
      <c r="H778" s="9">
        <v>-1000</v>
      </c>
      <c r="J778" s="8">
        <f t="shared" si="174"/>
        <v>1.0352</v>
      </c>
      <c r="K778" s="9">
        <f>IF(J778=N2,'Masse et Centrage'!$G$44,-1000)</f>
        <v>-1000</v>
      </c>
      <c r="L778" s="9">
        <f t="shared" si="168"/>
        <v>0</v>
      </c>
      <c r="S778" s="9">
        <f t="shared" si="175"/>
        <v>876</v>
      </c>
      <c r="T778" s="9">
        <f>IF(S778&lt;Q8,-1000,IF(S778&lt;=Q10,O10*S778+P10,IF(S778&lt;=Q11,O11*S778+P11,IF(S778&lt;=Q12,O12*S778+P12,8000))))</f>
        <v>8000</v>
      </c>
      <c r="U778" s="9">
        <f>IF(S778&lt;Q13,-1000,IF(S778&lt;=Q15,O15*S778+P15,IF(S778&lt;=Q16,O16*S778+P16,IF(S778&lt;=Q17,O17*S778+P17,8000))))</f>
        <v>8000</v>
      </c>
      <c r="V778" s="9">
        <f>'Perfos Décollage'!F2</f>
        <v>500</v>
      </c>
      <c r="W778" s="9">
        <f t="shared" si="169"/>
        <v>0</v>
      </c>
      <c r="X778" s="9">
        <f t="shared" si="166"/>
        <v>-4000</v>
      </c>
      <c r="Y778" s="9">
        <f t="shared" si="170"/>
        <v>0</v>
      </c>
      <c r="Z778" s="9">
        <f t="shared" si="167"/>
        <v>-4000</v>
      </c>
    </row>
    <row r="779" spans="1:26" ht="15">
      <c r="A779" s="8">
        <f t="shared" si="171"/>
        <v>1.035399999999983</v>
      </c>
      <c r="B779" s="9">
        <f>'Masse et Centrage'!$G$44</f>
        <v>932</v>
      </c>
      <c r="D779" s="8">
        <f t="shared" si="172"/>
        <v>1.035399999999983</v>
      </c>
      <c r="E779" s="9">
        <v>1043</v>
      </c>
      <c r="G779" s="8">
        <f t="shared" si="173"/>
        <v>1.035399999999983</v>
      </c>
      <c r="H779" s="9">
        <v>-1000</v>
      </c>
      <c r="J779" s="8">
        <f t="shared" si="174"/>
        <v>1.0354</v>
      </c>
      <c r="K779" s="9">
        <f>IF(J779=N2,'Masse et Centrage'!$G$44,-1000)</f>
        <v>-1000</v>
      </c>
      <c r="L779" s="9">
        <f t="shared" si="168"/>
        <v>0</v>
      </c>
      <c r="S779" s="9">
        <f t="shared" si="175"/>
        <v>877</v>
      </c>
      <c r="T779" s="9">
        <f>IF(S779&lt;Q8,-1000,IF(S779&lt;=Q10,O10*S779+P10,IF(S779&lt;=Q11,O11*S779+P11,IF(S779&lt;=Q12,O12*S779+P12,8000))))</f>
        <v>8000</v>
      </c>
      <c r="U779" s="9">
        <f>IF(S779&lt;Q13,-1000,IF(S779&lt;=Q15,O15*S779+P15,IF(S779&lt;=Q16,O16*S779+P16,IF(S779&lt;=Q17,O17*S779+P17,8000))))</f>
        <v>8000</v>
      </c>
      <c r="V779" s="9">
        <f>'Perfos Décollage'!F2</f>
        <v>500</v>
      </c>
      <c r="W779" s="9">
        <f t="shared" si="169"/>
        <v>0</v>
      </c>
      <c r="X779" s="9">
        <f t="shared" si="166"/>
        <v>-4000</v>
      </c>
      <c r="Y779" s="9">
        <f t="shared" si="170"/>
        <v>0</v>
      </c>
      <c r="Z779" s="9">
        <f t="shared" si="167"/>
        <v>-4000</v>
      </c>
    </row>
    <row r="780" spans="1:26" ht="15">
      <c r="A780" s="8">
        <f t="shared" si="171"/>
        <v>1.035599999999983</v>
      </c>
      <c r="B780" s="9">
        <f>'Masse et Centrage'!$G$44</f>
        <v>932</v>
      </c>
      <c r="D780" s="8">
        <f t="shared" si="172"/>
        <v>1.035599999999983</v>
      </c>
      <c r="E780" s="9">
        <v>1043</v>
      </c>
      <c r="G780" s="8">
        <f t="shared" si="173"/>
        <v>1.035599999999983</v>
      </c>
      <c r="H780" s="9">
        <v>-1000</v>
      </c>
      <c r="J780" s="8">
        <f t="shared" si="174"/>
        <v>1.0356</v>
      </c>
      <c r="K780" s="9">
        <f>IF(J780=N2,'Masse et Centrage'!$G$44,-1000)</f>
        <v>-1000</v>
      </c>
      <c r="L780" s="9">
        <f t="shared" si="168"/>
        <v>0</v>
      </c>
      <c r="S780" s="9">
        <f t="shared" si="175"/>
        <v>878</v>
      </c>
      <c r="T780" s="9">
        <f>IF(S780&lt;Q8,-1000,IF(S780&lt;=Q10,O10*S780+P10,IF(S780&lt;=Q11,O11*S780+P11,IF(S780&lt;=Q12,O12*S780+P12,8000))))</f>
        <v>8000</v>
      </c>
      <c r="U780" s="9">
        <f>IF(S780&lt;Q13,-1000,IF(S780&lt;=Q15,O15*S780+P15,IF(S780&lt;=Q16,O16*S780+P16,IF(S780&lt;=Q17,O17*S780+P17,8000))))</f>
        <v>8000</v>
      </c>
      <c r="V780" s="9">
        <f>'Perfos Décollage'!F2</f>
        <v>500</v>
      </c>
      <c r="W780" s="9">
        <f t="shared" si="169"/>
        <v>0</v>
      </c>
      <c r="X780" s="9">
        <f t="shared" si="166"/>
        <v>-4000</v>
      </c>
      <c r="Y780" s="9">
        <f t="shared" si="170"/>
        <v>0</v>
      </c>
      <c r="Z780" s="9">
        <f t="shared" si="167"/>
        <v>-4000</v>
      </c>
    </row>
    <row r="781" spans="1:26" ht="15">
      <c r="A781" s="8">
        <f t="shared" si="171"/>
        <v>1.035799999999983</v>
      </c>
      <c r="B781" s="9">
        <f>'Masse et Centrage'!$G$44</f>
        <v>932</v>
      </c>
      <c r="D781" s="8">
        <f t="shared" si="172"/>
        <v>1.035799999999983</v>
      </c>
      <c r="E781" s="9">
        <v>1043</v>
      </c>
      <c r="G781" s="8">
        <f t="shared" si="173"/>
        <v>1.035799999999983</v>
      </c>
      <c r="H781" s="9">
        <v>-1000</v>
      </c>
      <c r="J781" s="8">
        <f t="shared" si="174"/>
        <v>1.0358</v>
      </c>
      <c r="K781" s="9">
        <f>IF(J781=N2,'Masse et Centrage'!$G$44,-1000)</f>
        <v>-1000</v>
      </c>
      <c r="L781" s="9">
        <f t="shared" si="168"/>
        <v>0</v>
      </c>
      <c r="S781" s="9">
        <f t="shared" si="175"/>
        <v>879</v>
      </c>
      <c r="T781" s="9">
        <f>IF(S781&lt;Q8,-1000,IF(S781&lt;=Q10,O10*S781+P10,IF(S781&lt;=Q11,O11*S781+P11,IF(S781&lt;=Q12,O12*S781+P12,8000))))</f>
        <v>8000</v>
      </c>
      <c r="U781" s="9">
        <f>IF(S781&lt;Q13,-1000,IF(S781&lt;=Q15,O15*S781+P15,IF(S781&lt;=Q16,O16*S781+P16,IF(S781&lt;=Q17,O17*S781+P17,8000))))</f>
        <v>8000</v>
      </c>
      <c r="V781" s="9">
        <f>'Perfos Décollage'!F2</f>
        <v>500</v>
      </c>
      <c r="W781" s="9">
        <f t="shared" si="169"/>
        <v>0</v>
      </c>
      <c r="X781" s="9">
        <f t="shared" si="166"/>
        <v>-4000</v>
      </c>
      <c r="Y781" s="9">
        <f t="shared" si="170"/>
        <v>0</v>
      </c>
      <c r="Z781" s="9">
        <f t="shared" si="167"/>
        <v>-4000</v>
      </c>
    </row>
    <row r="782" spans="1:26" ht="15">
      <c r="A782" s="8">
        <f t="shared" si="171"/>
        <v>1.035999999999983</v>
      </c>
      <c r="B782" s="9">
        <f>'Masse et Centrage'!$G$44</f>
        <v>932</v>
      </c>
      <c r="D782" s="8">
        <f t="shared" si="172"/>
        <v>1.035999999999983</v>
      </c>
      <c r="E782" s="9">
        <v>1043</v>
      </c>
      <c r="G782" s="8">
        <f t="shared" si="173"/>
        <v>1.035999999999983</v>
      </c>
      <c r="H782" s="9">
        <v>-1000</v>
      </c>
      <c r="J782" s="8">
        <f t="shared" si="174"/>
        <v>1.036</v>
      </c>
      <c r="K782" s="9">
        <f>IF(J782=N2,'Masse et Centrage'!$G$44,-1000)</f>
        <v>-1000</v>
      </c>
      <c r="L782" s="9">
        <f t="shared" si="168"/>
        <v>0</v>
      </c>
      <c r="S782" s="9">
        <f t="shared" si="175"/>
        <v>880</v>
      </c>
      <c r="T782" s="9">
        <f>IF(S782&lt;Q8,-1000,IF(S782&lt;=Q10,O10*S782+P10,IF(S782&lt;=Q11,O11*S782+P11,IF(S782&lt;=Q12,O12*S782+P12,8000))))</f>
        <v>8000</v>
      </c>
      <c r="U782" s="9">
        <f>IF(S782&lt;Q13,-1000,IF(S782&lt;=Q15,O15*S782+P15,IF(S782&lt;=Q16,O16*S782+P16,IF(S782&lt;=Q17,O17*S782+P17,8000))))</f>
        <v>8000</v>
      </c>
      <c r="V782" s="9">
        <f>'Perfos Décollage'!F2</f>
        <v>500</v>
      </c>
      <c r="W782" s="9">
        <f t="shared" si="169"/>
        <v>0</v>
      </c>
      <c r="X782" s="9">
        <f t="shared" si="166"/>
        <v>-4000</v>
      </c>
      <c r="Y782" s="9">
        <f t="shared" si="170"/>
        <v>0</v>
      </c>
      <c r="Z782" s="9">
        <f t="shared" si="167"/>
        <v>-4000</v>
      </c>
    </row>
    <row r="783" spans="1:26" ht="15">
      <c r="A783" s="8">
        <f t="shared" si="171"/>
        <v>1.036199999999983</v>
      </c>
      <c r="B783" s="9">
        <f>'Masse et Centrage'!$G$44</f>
        <v>932</v>
      </c>
      <c r="D783" s="8">
        <f t="shared" si="172"/>
        <v>1.036199999999983</v>
      </c>
      <c r="E783" s="9">
        <v>1043</v>
      </c>
      <c r="G783" s="8">
        <f t="shared" si="173"/>
        <v>1.036199999999983</v>
      </c>
      <c r="H783" s="9">
        <v>-1000</v>
      </c>
      <c r="J783" s="8">
        <f t="shared" si="174"/>
        <v>1.0362</v>
      </c>
      <c r="K783" s="9">
        <f>IF(J783=N2,'Masse et Centrage'!$G$44,-1000)</f>
        <v>-1000</v>
      </c>
      <c r="L783" s="9">
        <f t="shared" si="168"/>
        <v>0</v>
      </c>
      <c r="S783" s="9">
        <f t="shared" si="175"/>
        <v>881</v>
      </c>
      <c r="T783" s="9">
        <f>IF(S783&lt;Q8,-1000,IF(S783&lt;=Q10,O10*S783+P10,IF(S783&lt;=Q11,O11*S783+P11,IF(S783&lt;=Q12,O12*S783+P12,8000))))</f>
        <v>8000</v>
      </c>
      <c r="U783" s="9">
        <f>IF(S783&lt;Q13,-1000,IF(S783&lt;=Q15,O15*S783+P15,IF(S783&lt;=Q16,O16*S783+P16,IF(S783&lt;=Q17,O17*S783+P17,8000))))</f>
        <v>8000</v>
      </c>
      <c r="V783" s="9">
        <f>'Perfos Décollage'!F2</f>
        <v>500</v>
      </c>
      <c r="W783" s="9">
        <f t="shared" si="169"/>
        <v>0</v>
      </c>
      <c r="X783" s="9">
        <f t="shared" si="166"/>
        <v>-4000</v>
      </c>
      <c r="Y783" s="9">
        <f t="shared" si="170"/>
        <v>0</v>
      </c>
      <c r="Z783" s="9">
        <f t="shared" si="167"/>
        <v>-4000</v>
      </c>
    </row>
    <row r="784" spans="1:26" ht="15">
      <c r="A784" s="8">
        <f t="shared" si="171"/>
        <v>1.036399999999983</v>
      </c>
      <c r="B784" s="9">
        <f>'Masse et Centrage'!$G$44</f>
        <v>932</v>
      </c>
      <c r="D784" s="8">
        <f t="shared" si="172"/>
        <v>1.036399999999983</v>
      </c>
      <c r="E784" s="9">
        <v>1043</v>
      </c>
      <c r="G784" s="8">
        <f t="shared" si="173"/>
        <v>1.036399999999983</v>
      </c>
      <c r="H784" s="9">
        <v>-1000</v>
      </c>
      <c r="J784" s="8">
        <f t="shared" si="174"/>
        <v>1.0364</v>
      </c>
      <c r="K784" s="9">
        <f>IF(J784=N2,'Masse et Centrage'!$G$44,-1000)</f>
        <v>-1000</v>
      </c>
      <c r="L784" s="9">
        <f t="shared" si="168"/>
        <v>0</v>
      </c>
      <c r="S784" s="9">
        <f t="shared" si="175"/>
        <v>882</v>
      </c>
      <c r="T784" s="9">
        <f>IF(S784&lt;Q8,-1000,IF(S784&lt;=Q10,O10*S784+P10,IF(S784&lt;=Q11,O11*S784+P11,IF(S784&lt;=Q12,O12*S784+P12,8000))))</f>
        <v>8000</v>
      </c>
      <c r="U784" s="9">
        <f>IF(S784&lt;Q13,-1000,IF(S784&lt;=Q15,O15*S784+P15,IF(S784&lt;=Q16,O16*S784+P16,IF(S784&lt;=Q17,O17*S784+P17,8000))))</f>
        <v>8000</v>
      </c>
      <c r="V784" s="9">
        <f>'Perfos Décollage'!F2</f>
        <v>500</v>
      </c>
      <c r="W784" s="9">
        <f t="shared" si="169"/>
        <v>0</v>
      </c>
      <c r="X784" s="9">
        <f t="shared" si="166"/>
        <v>-4000</v>
      </c>
      <c r="Y784" s="9">
        <f t="shared" si="170"/>
        <v>0</v>
      </c>
      <c r="Z784" s="9">
        <f t="shared" si="167"/>
        <v>-4000</v>
      </c>
    </row>
    <row r="785" spans="1:26" ht="15">
      <c r="A785" s="8">
        <f t="shared" si="171"/>
        <v>1.0365999999999829</v>
      </c>
      <c r="B785" s="9">
        <f>'Masse et Centrage'!$G$44</f>
        <v>932</v>
      </c>
      <c r="D785" s="8">
        <f t="shared" si="172"/>
        <v>1.0365999999999829</v>
      </c>
      <c r="E785" s="9">
        <v>1043</v>
      </c>
      <c r="G785" s="8">
        <f t="shared" si="173"/>
        <v>1.0365999999999829</v>
      </c>
      <c r="H785" s="9">
        <v>-1000</v>
      </c>
      <c r="J785" s="8">
        <f t="shared" si="174"/>
        <v>1.0366</v>
      </c>
      <c r="K785" s="9">
        <f>IF(J785=N2,'Masse et Centrage'!$G$44,-1000)</f>
        <v>-1000</v>
      </c>
      <c r="L785" s="9">
        <f t="shared" si="168"/>
        <v>0</v>
      </c>
      <c r="S785" s="9">
        <f t="shared" si="175"/>
        <v>883</v>
      </c>
      <c r="T785" s="9">
        <f>IF(S785&lt;Q8,-1000,IF(S785&lt;=Q10,O10*S785+P10,IF(S785&lt;=Q11,O11*S785+P11,IF(S785&lt;=Q12,O12*S785+P12,8000))))</f>
        <v>8000</v>
      </c>
      <c r="U785" s="9">
        <f>IF(S785&lt;Q13,-1000,IF(S785&lt;=Q15,O15*S785+P15,IF(S785&lt;=Q16,O16*S785+P16,IF(S785&lt;=Q17,O17*S785+P17,8000))))</f>
        <v>8000</v>
      </c>
      <c r="V785" s="9">
        <f>'Perfos Décollage'!F2</f>
        <v>500</v>
      </c>
      <c r="W785" s="9">
        <f t="shared" si="169"/>
        <v>0</v>
      </c>
      <c r="X785" s="9">
        <f t="shared" si="166"/>
        <v>-4000</v>
      </c>
      <c r="Y785" s="9">
        <f t="shared" si="170"/>
        <v>0</v>
      </c>
      <c r="Z785" s="9">
        <f t="shared" si="167"/>
        <v>-4000</v>
      </c>
    </row>
    <row r="786" spans="1:26" ht="15">
      <c r="A786" s="8">
        <f t="shared" si="171"/>
        <v>1.0367999999999828</v>
      </c>
      <c r="B786" s="9">
        <f>'Masse et Centrage'!$G$44</f>
        <v>932</v>
      </c>
      <c r="D786" s="8">
        <f t="shared" si="172"/>
        <v>1.0367999999999828</v>
      </c>
      <c r="E786" s="9">
        <v>1043</v>
      </c>
      <c r="G786" s="8">
        <f t="shared" si="173"/>
        <v>1.0367999999999828</v>
      </c>
      <c r="H786" s="9">
        <v>-1000</v>
      </c>
      <c r="J786" s="8">
        <f t="shared" si="174"/>
        <v>1.0368</v>
      </c>
      <c r="K786" s="9">
        <f>IF(J786=N2,'Masse et Centrage'!$G$44,-1000)</f>
        <v>-1000</v>
      </c>
      <c r="L786" s="9">
        <f t="shared" si="168"/>
        <v>0</v>
      </c>
      <c r="S786" s="9">
        <f t="shared" si="175"/>
        <v>884</v>
      </c>
      <c r="T786" s="9">
        <f>IF(S786&lt;Q8,-1000,IF(S786&lt;=Q10,O10*S786+P10,IF(S786&lt;=Q11,O11*S786+P11,IF(S786&lt;=Q12,O12*S786+P12,8000))))</f>
        <v>8000</v>
      </c>
      <c r="U786" s="9">
        <f>IF(S786&lt;Q13,-1000,IF(S786&lt;=Q15,O15*S786+P15,IF(S786&lt;=Q16,O16*S786+P16,IF(S786&lt;=Q17,O17*S786+P17,8000))))</f>
        <v>8000</v>
      </c>
      <c r="V786" s="9">
        <f>'Perfos Décollage'!F2</f>
        <v>500</v>
      </c>
      <c r="W786" s="9">
        <f t="shared" si="169"/>
        <v>0</v>
      </c>
      <c r="X786" s="9">
        <f t="shared" si="166"/>
        <v>-4000</v>
      </c>
      <c r="Y786" s="9">
        <f t="shared" si="170"/>
        <v>0</v>
      </c>
      <c r="Z786" s="9">
        <f t="shared" si="167"/>
        <v>-4000</v>
      </c>
    </row>
    <row r="787" spans="1:26" ht="15">
      <c r="A787" s="8">
        <f t="shared" si="171"/>
        <v>1.0369999999999828</v>
      </c>
      <c r="B787" s="9">
        <f>'Masse et Centrage'!$G$44</f>
        <v>932</v>
      </c>
      <c r="D787" s="8">
        <f t="shared" si="172"/>
        <v>1.0369999999999828</v>
      </c>
      <c r="E787" s="9">
        <v>1043</v>
      </c>
      <c r="G787" s="8">
        <f t="shared" si="173"/>
        <v>1.0369999999999828</v>
      </c>
      <c r="H787" s="9">
        <v>-1000</v>
      </c>
      <c r="J787" s="8">
        <f t="shared" si="174"/>
        <v>1.037</v>
      </c>
      <c r="K787" s="9">
        <f>IF(J787=N2,'Masse et Centrage'!$G$44,-1000)</f>
        <v>-1000</v>
      </c>
      <c r="L787" s="9">
        <f t="shared" si="168"/>
        <v>0</v>
      </c>
      <c r="S787" s="9">
        <f t="shared" si="175"/>
        <v>885</v>
      </c>
      <c r="T787" s="9">
        <f>IF(S787&lt;Q8,-1000,IF(S787&lt;=Q10,O10*S787+P10,IF(S787&lt;=Q11,O11*S787+P11,IF(S787&lt;=Q12,O12*S787+P12,8000))))</f>
        <v>8000</v>
      </c>
      <c r="U787" s="9">
        <f>IF(S787&lt;Q13,-1000,IF(S787&lt;=Q15,O15*S787+P15,IF(S787&lt;=Q16,O16*S787+P16,IF(S787&lt;=Q17,O17*S787+P17,8000))))</f>
        <v>8000</v>
      </c>
      <c r="V787" s="9">
        <f>'Perfos Décollage'!F2</f>
        <v>500</v>
      </c>
      <c r="W787" s="9">
        <f t="shared" si="169"/>
        <v>0</v>
      </c>
      <c r="X787" s="9">
        <f t="shared" si="166"/>
        <v>-4000</v>
      </c>
      <c r="Y787" s="9">
        <f t="shared" si="170"/>
        <v>0</v>
      </c>
      <c r="Z787" s="9">
        <f t="shared" si="167"/>
        <v>-4000</v>
      </c>
    </row>
    <row r="788" spans="1:26" ht="15">
      <c r="A788" s="8">
        <f t="shared" si="171"/>
        <v>1.0371999999999828</v>
      </c>
      <c r="B788" s="9">
        <f>'Masse et Centrage'!$G$44</f>
        <v>932</v>
      </c>
      <c r="D788" s="8">
        <f t="shared" si="172"/>
        <v>1.0371999999999828</v>
      </c>
      <c r="E788" s="9">
        <v>1043</v>
      </c>
      <c r="G788" s="8">
        <f t="shared" si="173"/>
        <v>1.0371999999999828</v>
      </c>
      <c r="H788" s="9">
        <v>-1000</v>
      </c>
      <c r="J788" s="8">
        <f t="shared" si="174"/>
        <v>1.0372</v>
      </c>
      <c r="K788" s="9">
        <f>IF(J788=N2,'Masse et Centrage'!$G$44,-1000)</f>
        <v>-1000</v>
      </c>
      <c r="L788" s="9">
        <f t="shared" si="168"/>
        <v>0</v>
      </c>
      <c r="S788" s="9">
        <f t="shared" si="175"/>
        <v>886</v>
      </c>
      <c r="T788" s="9">
        <f>IF(S788&lt;Q8,-1000,IF(S788&lt;=Q10,O10*S788+P10,IF(S788&lt;=Q11,O11*S788+P11,IF(S788&lt;=Q12,O12*S788+P12,8000))))</f>
        <v>8000</v>
      </c>
      <c r="U788" s="9">
        <f>IF(S788&lt;Q13,-1000,IF(S788&lt;=Q15,O15*S788+P15,IF(S788&lt;=Q16,O16*S788+P16,IF(S788&lt;=Q17,O17*S788+P17,8000))))</f>
        <v>8000</v>
      </c>
      <c r="V788" s="9">
        <f>'Perfos Décollage'!F2</f>
        <v>500</v>
      </c>
      <c r="W788" s="9">
        <f t="shared" si="169"/>
        <v>0</v>
      </c>
      <c r="X788" s="9">
        <f t="shared" si="166"/>
        <v>-4000</v>
      </c>
      <c r="Y788" s="9">
        <f t="shared" si="170"/>
        <v>0</v>
      </c>
      <c r="Z788" s="9">
        <f t="shared" si="167"/>
        <v>-4000</v>
      </c>
    </row>
    <row r="789" spans="1:26" ht="15">
      <c r="A789" s="8">
        <f t="shared" si="171"/>
        <v>1.0373999999999828</v>
      </c>
      <c r="B789" s="9">
        <f>'Masse et Centrage'!$G$44</f>
        <v>932</v>
      </c>
      <c r="D789" s="8">
        <f t="shared" si="172"/>
        <v>1.0373999999999828</v>
      </c>
      <c r="E789" s="9">
        <v>1043</v>
      </c>
      <c r="G789" s="8">
        <f t="shared" si="173"/>
        <v>1.0373999999999828</v>
      </c>
      <c r="H789" s="9">
        <v>-1000</v>
      </c>
      <c r="J789" s="8">
        <f t="shared" si="174"/>
        <v>1.0374</v>
      </c>
      <c r="K789" s="9">
        <f>IF(J789=N2,'Masse et Centrage'!$G$44,-1000)</f>
        <v>-1000</v>
      </c>
      <c r="L789" s="9">
        <f t="shared" si="168"/>
        <v>0</v>
      </c>
      <c r="S789" s="9">
        <f t="shared" si="175"/>
        <v>887</v>
      </c>
      <c r="T789" s="9">
        <f>IF(S789&lt;Q8,-1000,IF(S789&lt;=Q10,O10*S789+P10,IF(S789&lt;=Q11,O11*S789+P11,IF(S789&lt;=Q12,O12*S789+P12,8000))))</f>
        <v>8000</v>
      </c>
      <c r="U789" s="9">
        <f>IF(S789&lt;Q13,-1000,IF(S789&lt;=Q15,O15*S789+P15,IF(S789&lt;=Q16,O16*S789+P16,IF(S789&lt;=Q17,O17*S789+P17,8000))))</f>
        <v>8000</v>
      </c>
      <c r="V789" s="9">
        <f>'Perfos Décollage'!F2</f>
        <v>500</v>
      </c>
      <c r="W789" s="9">
        <f t="shared" si="169"/>
        <v>0</v>
      </c>
      <c r="X789" s="9">
        <f t="shared" si="166"/>
        <v>-4000</v>
      </c>
      <c r="Y789" s="9">
        <f t="shared" si="170"/>
        <v>0</v>
      </c>
      <c r="Z789" s="9">
        <f t="shared" si="167"/>
        <v>-4000</v>
      </c>
    </row>
    <row r="790" spans="1:26" ht="15">
      <c r="A790" s="8">
        <f t="shared" si="171"/>
        <v>1.0375999999999828</v>
      </c>
      <c r="B790" s="9">
        <f>'Masse et Centrage'!$G$44</f>
        <v>932</v>
      </c>
      <c r="D790" s="8">
        <f t="shared" si="172"/>
        <v>1.0375999999999828</v>
      </c>
      <c r="E790" s="9">
        <v>1043</v>
      </c>
      <c r="G790" s="8">
        <f t="shared" si="173"/>
        <v>1.0375999999999828</v>
      </c>
      <c r="H790" s="9">
        <v>-1000</v>
      </c>
      <c r="J790" s="8">
        <f t="shared" si="174"/>
        <v>1.0376</v>
      </c>
      <c r="K790" s="9">
        <f>IF(J790=N2,'Masse et Centrage'!$G$44,-1000)</f>
        <v>-1000</v>
      </c>
      <c r="L790" s="9">
        <f t="shared" si="168"/>
        <v>0</v>
      </c>
      <c r="S790" s="9">
        <f t="shared" si="175"/>
        <v>888</v>
      </c>
      <c r="T790" s="9">
        <f>IF(S790&lt;Q8,-1000,IF(S790&lt;=Q10,O10*S790+P10,IF(S790&lt;=Q11,O11*S790+P11,IF(S790&lt;=Q12,O12*S790+P12,8000))))</f>
        <v>8000</v>
      </c>
      <c r="U790" s="9">
        <f>IF(S790&lt;Q13,-1000,IF(S790&lt;=Q15,O15*S790+P15,IF(S790&lt;=Q16,O16*S790+P16,IF(S790&lt;=Q17,O17*S790+P17,8000))))</f>
        <v>8000</v>
      </c>
      <c r="V790" s="9">
        <f>'Perfos Décollage'!F2</f>
        <v>500</v>
      </c>
      <c r="W790" s="9">
        <f t="shared" si="169"/>
        <v>0</v>
      </c>
      <c r="X790" s="9">
        <f t="shared" si="166"/>
        <v>-4000</v>
      </c>
      <c r="Y790" s="9">
        <f t="shared" si="170"/>
        <v>0</v>
      </c>
      <c r="Z790" s="9">
        <f t="shared" si="167"/>
        <v>-4000</v>
      </c>
    </row>
    <row r="791" spans="1:26" ht="15">
      <c r="A791" s="8">
        <f t="shared" si="171"/>
        <v>1.0377999999999827</v>
      </c>
      <c r="B791" s="9">
        <f>'Masse et Centrage'!$G$44</f>
        <v>932</v>
      </c>
      <c r="D791" s="8">
        <f t="shared" si="172"/>
        <v>1.0377999999999827</v>
      </c>
      <c r="E791" s="9">
        <v>1043</v>
      </c>
      <c r="G791" s="8">
        <f t="shared" si="173"/>
        <v>1.0377999999999827</v>
      </c>
      <c r="H791" s="9">
        <v>-1000</v>
      </c>
      <c r="J791" s="8">
        <f t="shared" si="174"/>
        <v>1.0378</v>
      </c>
      <c r="K791" s="9">
        <f>IF(J791=N2,'Masse et Centrage'!$G$44,-1000)</f>
        <v>-1000</v>
      </c>
      <c r="L791" s="9">
        <f t="shared" si="168"/>
        <v>0</v>
      </c>
      <c r="S791" s="9">
        <f t="shared" si="175"/>
        <v>889</v>
      </c>
      <c r="T791" s="9">
        <f>IF(S791&lt;Q8,-1000,IF(S791&lt;=Q10,O10*S791+P10,IF(S791&lt;=Q11,O11*S791+P11,IF(S791&lt;=Q12,O12*S791+P12,8000))))</f>
        <v>8000</v>
      </c>
      <c r="U791" s="9">
        <f>IF(S791&lt;Q13,-1000,IF(S791&lt;=Q15,O15*S791+P15,IF(S791&lt;=Q16,O16*S791+P16,IF(S791&lt;=Q17,O17*S791+P17,8000))))</f>
        <v>8000</v>
      </c>
      <c r="V791" s="9">
        <f>'Perfos Décollage'!F2</f>
        <v>500</v>
      </c>
      <c r="W791" s="9">
        <f t="shared" si="169"/>
        <v>0</v>
      </c>
      <c r="X791" s="9">
        <f t="shared" si="166"/>
        <v>-4000</v>
      </c>
      <c r="Y791" s="9">
        <f t="shared" si="170"/>
        <v>0</v>
      </c>
      <c r="Z791" s="9">
        <f t="shared" si="167"/>
        <v>-4000</v>
      </c>
    </row>
    <row r="792" spans="1:26" ht="15">
      <c r="A792" s="8">
        <f t="shared" si="171"/>
        <v>1.0379999999999827</v>
      </c>
      <c r="B792" s="9">
        <f>'Masse et Centrage'!$G$44</f>
        <v>932</v>
      </c>
      <c r="D792" s="8">
        <f t="shared" si="172"/>
        <v>1.0379999999999827</v>
      </c>
      <c r="E792" s="9">
        <v>1043</v>
      </c>
      <c r="G792" s="8">
        <f t="shared" si="173"/>
        <v>1.0379999999999827</v>
      </c>
      <c r="H792" s="9">
        <v>-1000</v>
      </c>
      <c r="J792" s="8">
        <f t="shared" si="174"/>
        <v>1.038</v>
      </c>
      <c r="K792" s="9">
        <f>IF(J792=N2,'Masse et Centrage'!$G$44,-1000)</f>
        <v>-1000</v>
      </c>
      <c r="L792" s="9">
        <f t="shared" si="168"/>
        <v>0</v>
      </c>
      <c r="S792" s="9">
        <f t="shared" si="175"/>
        <v>890</v>
      </c>
      <c r="T792" s="9">
        <f>IF(S792&lt;Q8,-1000,IF(S792&lt;=Q10,O10*S792+P10,IF(S792&lt;=Q11,O11*S792+P11,IF(S792&lt;=Q12,O12*S792+P12,8000))))</f>
        <v>8000</v>
      </c>
      <c r="U792" s="9">
        <f>IF(S792&lt;Q13,-1000,IF(S792&lt;=Q15,O15*S792+P15,IF(S792&lt;=Q16,O16*S792+P16,IF(S792&lt;=Q17,O17*S792+P17,8000))))</f>
        <v>8000</v>
      </c>
      <c r="V792" s="9">
        <f>'Perfos Décollage'!F2</f>
        <v>500</v>
      </c>
      <c r="W792" s="9">
        <f t="shared" si="169"/>
        <v>0</v>
      </c>
      <c r="X792" s="9">
        <f t="shared" si="166"/>
        <v>-4000</v>
      </c>
      <c r="Y792" s="9">
        <f t="shared" si="170"/>
        <v>0</v>
      </c>
      <c r="Z792" s="9">
        <f t="shared" si="167"/>
        <v>-4000</v>
      </c>
    </row>
    <row r="793" spans="1:26" ht="15">
      <c r="A793" s="8">
        <f t="shared" si="171"/>
        <v>1.0381999999999827</v>
      </c>
      <c r="B793" s="9">
        <f>'Masse et Centrage'!$G$44</f>
        <v>932</v>
      </c>
      <c r="D793" s="8">
        <f t="shared" si="172"/>
        <v>1.0381999999999827</v>
      </c>
      <c r="E793" s="9">
        <v>1043</v>
      </c>
      <c r="G793" s="8">
        <f t="shared" si="173"/>
        <v>1.0381999999999827</v>
      </c>
      <c r="H793" s="9">
        <v>-1000</v>
      </c>
      <c r="J793" s="8">
        <f t="shared" si="174"/>
        <v>1.0382</v>
      </c>
      <c r="K793" s="9">
        <f>IF(J793=N2,'Masse et Centrage'!$G$44,-1000)</f>
        <v>-1000</v>
      </c>
      <c r="L793" s="9">
        <f t="shared" si="168"/>
        <v>0</v>
      </c>
      <c r="S793" s="9">
        <f t="shared" si="175"/>
        <v>891</v>
      </c>
      <c r="T793" s="9">
        <f>IF(S793&lt;Q8,-1000,IF(S793&lt;=Q10,O10*S793+P10,IF(S793&lt;=Q11,O11*S793+P11,IF(S793&lt;=Q12,O12*S793+P12,8000))))</f>
        <v>8000</v>
      </c>
      <c r="U793" s="9">
        <f>IF(S793&lt;Q13,-1000,IF(S793&lt;=Q15,O15*S793+P15,IF(S793&lt;=Q16,O16*S793+P16,IF(S793&lt;=Q17,O17*S793+P17,8000))))</f>
        <v>8000</v>
      </c>
      <c r="V793" s="9">
        <f>'Perfos Décollage'!F2</f>
        <v>500</v>
      </c>
      <c r="W793" s="9">
        <f t="shared" si="169"/>
        <v>0</v>
      </c>
      <c r="X793" s="9">
        <f t="shared" si="166"/>
        <v>-4000</v>
      </c>
      <c r="Y793" s="9">
        <f t="shared" si="170"/>
        <v>0</v>
      </c>
      <c r="Z793" s="9">
        <f t="shared" si="167"/>
        <v>-4000</v>
      </c>
    </row>
    <row r="794" spans="1:26" ht="15">
      <c r="A794" s="8">
        <f t="shared" si="171"/>
        <v>1.0383999999999827</v>
      </c>
      <c r="B794" s="9">
        <f>'Masse et Centrage'!$G$44</f>
        <v>932</v>
      </c>
      <c r="D794" s="8">
        <f t="shared" si="172"/>
        <v>1.0383999999999827</v>
      </c>
      <c r="E794" s="9">
        <v>1043</v>
      </c>
      <c r="G794" s="8">
        <f t="shared" si="173"/>
        <v>1.0383999999999827</v>
      </c>
      <c r="H794" s="9">
        <v>-1000</v>
      </c>
      <c r="J794" s="8">
        <f t="shared" si="174"/>
        <v>1.0384</v>
      </c>
      <c r="K794" s="9">
        <f>IF(J794=N2,'Masse et Centrage'!$G$44,-1000)</f>
        <v>-1000</v>
      </c>
      <c r="L794" s="9">
        <f t="shared" si="168"/>
        <v>0</v>
      </c>
      <c r="S794" s="9">
        <f t="shared" si="175"/>
        <v>892</v>
      </c>
      <c r="T794" s="9">
        <f>IF(S794&lt;Q8,-1000,IF(S794&lt;=Q10,O10*S794+P10,IF(S794&lt;=Q11,O11*S794+P11,IF(S794&lt;=Q12,O12*S794+P12,8000))))</f>
        <v>8000</v>
      </c>
      <c r="U794" s="9">
        <f>IF(S794&lt;Q13,-1000,IF(S794&lt;=Q15,O15*S794+P15,IF(S794&lt;=Q16,O16*S794+P16,IF(S794&lt;=Q17,O17*S794+P17,8000))))</f>
        <v>8000</v>
      </c>
      <c r="V794" s="9">
        <f>'Perfos Décollage'!F2</f>
        <v>500</v>
      </c>
      <c r="W794" s="9">
        <f t="shared" si="169"/>
        <v>0</v>
      </c>
      <c r="X794" s="9">
        <f t="shared" si="166"/>
        <v>-4000</v>
      </c>
      <c r="Y794" s="9">
        <f t="shared" si="170"/>
        <v>0</v>
      </c>
      <c r="Z794" s="9">
        <f t="shared" si="167"/>
        <v>-4000</v>
      </c>
    </row>
    <row r="795" spans="1:26" ht="15">
      <c r="A795" s="8">
        <f t="shared" si="171"/>
        <v>1.0385999999999826</v>
      </c>
      <c r="B795" s="9">
        <f>'Masse et Centrage'!$G$44</f>
        <v>932</v>
      </c>
      <c r="D795" s="8">
        <f t="shared" si="172"/>
        <v>1.0385999999999826</v>
      </c>
      <c r="E795" s="9">
        <v>1043</v>
      </c>
      <c r="G795" s="8">
        <f t="shared" si="173"/>
        <v>1.0385999999999826</v>
      </c>
      <c r="H795" s="9">
        <v>-1000</v>
      </c>
      <c r="J795" s="8">
        <f t="shared" si="174"/>
        <v>1.0386</v>
      </c>
      <c r="K795" s="9">
        <f>IF(J795=N2,'Masse et Centrage'!$G$44,-1000)</f>
        <v>-1000</v>
      </c>
      <c r="L795" s="9">
        <f t="shared" si="168"/>
        <v>0</v>
      </c>
      <c r="S795" s="9">
        <f t="shared" si="175"/>
        <v>893</v>
      </c>
      <c r="T795" s="9">
        <f>IF(S795&lt;Q8,-1000,IF(S795&lt;=Q10,O10*S795+P10,IF(S795&lt;=Q11,O11*S795+P11,IF(S795&lt;=Q12,O12*S795+P12,8000))))</f>
        <v>8000</v>
      </c>
      <c r="U795" s="9">
        <f>IF(S795&lt;Q13,-1000,IF(S795&lt;=Q15,O15*S795+P15,IF(S795&lt;=Q16,O16*S795+P16,IF(S795&lt;=Q17,O17*S795+P17,8000))))</f>
        <v>8000</v>
      </c>
      <c r="V795" s="9">
        <f>'Perfos Décollage'!F2</f>
        <v>500</v>
      </c>
      <c r="W795" s="9">
        <f t="shared" si="169"/>
        <v>0</v>
      </c>
      <c r="X795" s="9">
        <f t="shared" si="166"/>
        <v>-4000</v>
      </c>
      <c r="Y795" s="9">
        <f t="shared" si="170"/>
        <v>0</v>
      </c>
      <c r="Z795" s="9">
        <f t="shared" si="167"/>
        <v>-4000</v>
      </c>
    </row>
    <row r="796" spans="1:26" ht="15">
      <c r="A796" s="8">
        <f t="shared" si="171"/>
        <v>1.0387999999999826</v>
      </c>
      <c r="B796" s="9">
        <f>'Masse et Centrage'!$G$44</f>
        <v>932</v>
      </c>
      <c r="D796" s="8">
        <f t="shared" si="172"/>
        <v>1.0387999999999826</v>
      </c>
      <c r="E796" s="9">
        <v>1043</v>
      </c>
      <c r="G796" s="8">
        <f t="shared" si="173"/>
        <v>1.0387999999999826</v>
      </c>
      <c r="H796" s="9">
        <v>-1000</v>
      </c>
      <c r="J796" s="8">
        <f t="shared" si="174"/>
        <v>1.0388</v>
      </c>
      <c r="K796" s="9">
        <f>IF(J796=N2,'Masse et Centrage'!$G$44,-1000)</f>
        <v>-1000</v>
      </c>
      <c r="L796" s="9">
        <f t="shared" si="168"/>
        <v>0</v>
      </c>
      <c r="S796" s="9">
        <f t="shared" si="175"/>
        <v>894</v>
      </c>
      <c r="T796" s="9">
        <f>IF(S796&lt;Q8,-1000,IF(S796&lt;=Q10,O10*S796+P10,IF(S796&lt;=Q11,O11*S796+P11,IF(S796&lt;=Q12,O12*S796+P12,8000))))</f>
        <v>8000</v>
      </c>
      <c r="U796" s="9">
        <f>IF(S796&lt;Q13,-1000,IF(S796&lt;=Q15,O15*S796+P15,IF(S796&lt;=Q16,O16*S796+P16,IF(S796&lt;=Q17,O17*S796+P17,8000))))</f>
        <v>8000</v>
      </c>
      <c r="V796" s="9">
        <f>'Perfos Décollage'!F2</f>
        <v>500</v>
      </c>
      <c r="W796" s="9">
        <f t="shared" si="169"/>
        <v>0</v>
      </c>
      <c r="X796" s="9">
        <f t="shared" si="166"/>
        <v>-4000</v>
      </c>
      <c r="Y796" s="9">
        <f t="shared" si="170"/>
        <v>0</v>
      </c>
      <c r="Z796" s="9">
        <f t="shared" si="167"/>
        <v>-4000</v>
      </c>
    </row>
    <row r="797" spans="1:26" ht="15">
      <c r="A797" s="8">
        <f t="shared" si="171"/>
        <v>1.0389999999999826</v>
      </c>
      <c r="B797" s="9">
        <f>'Masse et Centrage'!$G$44</f>
        <v>932</v>
      </c>
      <c r="D797" s="8">
        <f t="shared" si="172"/>
        <v>1.0389999999999826</v>
      </c>
      <c r="E797" s="9">
        <v>1043</v>
      </c>
      <c r="G797" s="8">
        <f t="shared" si="173"/>
        <v>1.0389999999999826</v>
      </c>
      <c r="H797" s="9">
        <v>-1000</v>
      </c>
      <c r="J797" s="8">
        <f t="shared" si="174"/>
        <v>1.039</v>
      </c>
      <c r="K797" s="9">
        <f>IF(J797=N2,'Masse et Centrage'!$G$44,-1000)</f>
        <v>-1000</v>
      </c>
      <c r="L797" s="9">
        <f t="shared" si="168"/>
        <v>0</v>
      </c>
      <c r="S797" s="9">
        <f t="shared" si="175"/>
        <v>895</v>
      </c>
      <c r="T797" s="9">
        <f>IF(S797&lt;Q8,-1000,IF(S797&lt;=Q10,O10*S797+P10,IF(S797&lt;=Q11,O11*S797+P11,IF(S797&lt;=Q12,O12*S797+P12,8000))))</f>
        <v>8000</v>
      </c>
      <c r="U797" s="9">
        <f>IF(S797&lt;Q13,-1000,IF(S797&lt;=Q15,O15*S797+P15,IF(S797&lt;=Q16,O16*S797+P16,IF(S797&lt;=Q17,O17*S797+P17,8000))))</f>
        <v>8000</v>
      </c>
      <c r="V797" s="9">
        <f>'Perfos Décollage'!F2</f>
        <v>500</v>
      </c>
      <c r="W797" s="9">
        <f t="shared" si="169"/>
        <v>0</v>
      </c>
      <c r="X797" s="9">
        <f t="shared" si="166"/>
        <v>-4000</v>
      </c>
      <c r="Y797" s="9">
        <f t="shared" si="170"/>
        <v>0</v>
      </c>
      <c r="Z797" s="9">
        <f t="shared" si="167"/>
        <v>-4000</v>
      </c>
    </row>
    <row r="798" spans="1:26" ht="15">
      <c r="A798" s="8">
        <f t="shared" si="171"/>
        <v>1.0391999999999826</v>
      </c>
      <c r="B798" s="9">
        <f>'Masse et Centrage'!$G$44</f>
        <v>932</v>
      </c>
      <c r="D798" s="8">
        <f t="shared" si="172"/>
        <v>1.0391999999999826</v>
      </c>
      <c r="E798" s="9">
        <v>1043</v>
      </c>
      <c r="G798" s="8">
        <f t="shared" si="173"/>
        <v>1.0391999999999826</v>
      </c>
      <c r="H798" s="9">
        <v>-1000</v>
      </c>
      <c r="J798" s="8">
        <f t="shared" si="174"/>
        <v>1.0392</v>
      </c>
      <c r="K798" s="9">
        <f>IF(J798=N2,'Masse et Centrage'!$G$44,-1000)</f>
        <v>-1000</v>
      </c>
      <c r="L798" s="9">
        <f t="shared" si="168"/>
        <v>0</v>
      </c>
      <c r="S798" s="9">
        <f t="shared" si="175"/>
        <v>896</v>
      </c>
      <c r="T798" s="9">
        <f>IF(S798&lt;Q8,-1000,IF(S798&lt;=Q10,O10*S798+P10,IF(S798&lt;=Q11,O11*S798+P11,IF(S798&lt;=Q12,O12*S798+P12,8000))))</f>
        <v>8000</v>
      </c>
      <c r="U798" s="9">
        <f>IF(S798&lt;Q13,-1000,IF(S798&lt;=Q15,O15*S798+P15,IF(S798&lt;=Q16,O16*S798+P16,IF(S798&lt;=Q17,O17*S798+P17,8000))))</f>
        <v>8000</v>
      </c>
      <c r="V798" s="9">
        <f>'Perfos Décollage'!F2</f>
        <v>500</v>
      </c>
      <c r="W798" s="9">
        <f t="shared" si="169"/>
        <v>0</v>
      </c>
      <c r="X798" s="9">
        <f t="shared" si="166"/>
        <v>-4000</v>
      </c>
      <c r="Y798" s="9">
        <f t="shared" si="170"/>
        <v>0</v>
      </c>
      <c r="Z798" s="9">
        <f t="shared" si="167"/>
        <v>-4000</v>
      </c>
    </row>
    <row r="799" spans="1:26" ht="15">
      <c r="A799" s="8">
        <f t="shared" si="171"/>
        <v>1.0393999999999826</v>
      </c>
      <c r="B799" s="9">
        <f>'Masse et Centrage'!$G$44</f>
        <v>932</v>
      </c>
      <c r="D799" s="8">
        <f t="shared" si="172"/>
        <v>1.0393999999999826</v>
      </c>
      <c r="E799" s="9">
        <v>1043</v>
      </c>
      <c r="G799" s="8">
        <f t="shared" si="173"/>
        <v>1.0393999999999826</v>
      </c>
      <c r="H799" s="9">
        <v>-1000</v>
      </c>
      <c r="J799" s="8">
        <f t="shared" si="174"/>
        <v>1.0394</v>
      </c>
      <c r="K799" s="9">
        <f>IF(J799=N2,'Masse et Centrage'!$G$44,-1000)</f>
        <v>-1000</v>
      </c>
      <c r="L799" s="9">
        <f t="shared" si="168"/>
        <v>0</v>
      </c>
      <c r="S799" s="9">
        <f t="shared" si="175"/>
        <v>897</v>
      </c>
      <c r="T799" s="9">
        <f>IF(S799&lt;Q8,-1000,IF(S799&lt;=Q10,O10*S799+P10,IF(S799&lt;=Q11,O11*S799+P11,IF(S799&lt;=Q12,O12*S799+P12,8000))))</f>
        <v>8000</v>
      </c>
      <c r="U799" s="9">
        <f>IF(S799&lt;Q13,-1000,IF(S799&lt;=Q15,O15*S799+P15,IF(S799&lt;=Q16,O16*S799+P16,IF(S799&lt;=Q17,O17*S799+P17,8000))))</f>
        <v>8000</v>
      </c>
      <c r="V799" s="9">
        <f>'Perfos Décollage'!F2</f>
        <v>500</v>
      </c>
      <c r="W799" s="9">
        <f t="shared" si="169"/>
        <v>0</v>
      </c>
      <c r="X799" s="9">
        <f t="shared" si="166"/>
        <v>-4000</v>
      </c>
      <c r="Y799" s="9">
        <f t="shared" si="170"/>
        <v>0</v>
      </c>
      <c r="Z799" s="9">
        <f t="shared" si="167"/>
        <v>-4000</v>
      </c>
    </row>
    <row r="800" spans="1:26" ht="15">
      <c r="A800" s="8">
        <f t="shared" si="171"/>
        <v>1.0395999999999825</v>
      </c>
      <c r="B800" s="9">
        <f>'Masse et Centrage'!$G$44</f>
        <v>932</v>
      </c>
      <c r="D800" s="8">
        <f t="shared" si="172"/>
        <v>1.0395999999999825</v>
      </c>
      <c r="E800" s="9">
        <v>1043</v>
      </c>
      <c r="G800" s="8">
        <f t="shared" si="173"/>
        <v>1.0395999999999825</v>
      </c>
      <c r="H800" s="9">
        <v>-1000</v>
      </c>
      <c r="J800" s="8">
        <f t="shared" si="174"/>
        <v>1.0396</v>
      </c>
      <c r="K800" s="9">
        <f>IF(J800=N2,'Masse et Centrage'!$G$44,-1000)</f>
        <v>-1000</v>
      </c>
      <c r="L800" s="9">
        <f t="shared" si="168"/>
        <v>0</v>
      </c>
      <c r="S800" s="9">
        <f t="shared" si="175"/>
        <v>898</v>
      </c>
      <c r="T800" s="9">
        <f>IF(S800&lt;Q8,-1000,IF(S800&lt;=Q10,O10*S800+P10,IF(S800&lt;=Q11,O11*S800+P11,IF(S800&lt;=Q12,O12*S800+P12,8000))))</f>
        <v>8000</v>
      </c>
      <c r="U800" s="9">
        <f>IF(S800&lt;Q13,-1000,IF(S800&lt;=Q15,O15*S800+P15,IF(S800&lt;=Q16,O16*S800+P16,IF(S800&lt;=Q17,O17*S800+P17,8000))))</f>
        <v>8000</v>
      </c>
      <c r="V800" s="9">
        <f>'Perfos Décollage'!F2</f>
        <v>500</v>
      </c>
      <c r="W800" s="9">
        <f t="shared" si="169"/>
        <v>0</v>
      </c>
      <c r="X800" s="9">
        <f t="shared" si="166"/>
        <v>-4000</v>
      </c>
      <c r="Y800" s="9">
        <f t="shared" si="170"/>
        <v>0</v>
      </c>
      <c r="Z800" s="9">
        <f t="shared" si="167"/>
        <v>-4000</v>
      </c>
    </row>
    <row r="801" spans="1:26" ht="15">
      <c r="A801" s="8">
        <f t="shared" si="171"/>
        <v>1.0397999999999825</v>
      </c>
      <c r="B801" s="9">
        <f>'Masse et Centrage'!$G$44</f>
        <v>932</v>
      </c>
      <c r="D801" s="8">
        <f t="shared" si="172"/>
        <v>1.0397999999999825</v>
      </c>
      <c r="E801" s="9">
        <v>1043</v>
      </c>
      <c r="G801" s="8">
        <f t="shared" si="173"/>
        <v>1.0397999999999825</v>
      </c>
      <c r="H801" s="9">
        <v>-1000</v>
      </c>
      <c r="J801" s="8">
        <f t="shared" si="174"/>
        <v>1.0398</v>
      </c>
      <c r="K801" s="9">
        <f>IF(J801=N2,'Masse et Centrage'!$G$44,-1000)</f>
        <v>-1000</v>
      </c>
      <c r="L801" s="9">
        <f t="shared" si="168"/>
        <v>0</v>
      </c>
      <c r="S801" s="9">
        <f t="shared" si="175"/>
        <v>899</v>
      </c>
      <c r="T801" s="9">
        <f>IF(S801&lt;Q8,-1000,IF(S801&lt;=Q10,O10*S801+P10,IF(S801&lt;=Q11,O11*S801+P11,IF(S801&lt;=Q12,O12*S801+P12,8000))))</f>
        <v>8000</v>
      </c>
      <c r="U801" s="9">
        <f>IF(S801&lt;Q13,-1000,IF(S801&lt;=Q15,O15*S801+P15,IF(S801&lt;=Q16,O16*S801+P16,IF(S801&lt;=Q17,O17*S801+P17,8000))))</f>
        <v>8000</v>
      </c>
      <c r="V801" s="9">
        <f>'Perfos Décollage'!F2</f>
        <v>500</v>
      </c>
      <c r="W801" s="9">
        <f t="shared" si="169"/>
        <v>0</v>
      </c>
      <c r="X801" s="9">
        <f t="shared" si="166"/>
        <v>-4000</v>
      </c>
      <c r="Y801" s="9">
        <f t="shared" si="170"/>
        <v>0</v>
      </c>
      <c r="Z801" s="9">
        <f t="shared" si="167"/>
        <v>-4000</v>
      </c>
    </row>
    <row r="802" spans="1:26" ht="15">
      <c r="A802" s="8">
        <f t="shared" si="171"/>
        <v>1.0399999999999825</v>
      </c>
      <c r="B802" s="9">
        <f>'Masse et Centrage'!$G$44</f>
        <v>932</v>
      </c>
      <c r="D802" s="8">
        <f t="shared" si="172"/>
        <v>1.0399999999999825</v>
      </c>
      <c r="E802" s="9">
        <v>1043</v>
      </c>
      <c r="G802" s="8">
        <f t="shared" si="173"/>
        <v>1.0399999999999825</v>
      </c>
      <c r="H802" s="9">
        <v>-1000</v>
      </c>
      <c r="J802" s="8">
        <f t="shared" si="174"/>
        <v>1.04</v>
      </c>
      <c r="K802" s="9">
        <f>IF(J802=N2,'Masse et Centrage'!$G$44,-1000)</f>
        <v>-1000</v>
      </c>
      <c r="L802" s="9">
        <f t="shared" si="168"/>
        <v>0</v>
      </c>
      <c r="S802" s="9">
        <f t="shared" si="175"/>
        <v>900</v>
      </c>
      <c r="T802" s="9">
        <f>IF(S802&lt;Q8,-1000,IF(S802&lt;=Q10,O10*S802+P10,IF(S802&lt;=Q11,O11*S802+P11,IF(S802&lt;=Q12,O12*S802+P12,8000))))</f>
        <v>8000</v>
      </c>
      <c r="U802" s="9">
        <f>IF(S802&lt;Q13,-1000,IF(S802&lt;=Q15,O15*S802+P15,IF(S802&lt;=Q16,O16*S802+P16,IF(S802&lt;=Q17,O17*S802+P17,8000))))</f>
        <v>8000</v>
      </c>
      <c r="V802" s="9">
        <f>'Perfos Décollage'!F2</f>
        <v>500</v>
      </c>
      <c r="W802" s="9">
        <f t="shared" si="169"/>
        <v>0</v>
      </c>
      <c r="X802" s="9">
        <f t="shared" si="166"/>
        <v>-4000</v>
      </c>
      <c r="Y802" s="9">
        <f t="shared" si="170"/>
        <v>0</v>
      </c>
      <c r="Z802" s="9">
        <f t="shared" si="167"/>
        <v>-4000</v>
      </c>
    </row>
    <row r="803" spans="1:26" ht="15">
      <c r="A803" s="8">
        <f t="shared" si="171"/>
        <v>1.0401999999999825</v>
      </c>
      <c r="B803" s="9">
        <f>'Masse et Centrage'!$G$44</f>
        <v>932</v>
      </c>
      <c r="D803" s="8">
        <f t="shared" si="172"/>
        <v>1.0401999999999825</v>
      </c>
      <c r="E803" s="9">
        <v>1043</v>
      </c>
      <c r="G803" s="8">
        <f t="shared" si="173"/>
        <v>1.0401999999999825</v>
      </c>
      <c r="H803" s="9">
        <v>-1000</v>
      </c>
      <c r="J803" s="8">
        <f t="shared" si="174"/>
        <v>1.0402</v>
      </c>
      <c r="K803" s="9">
        <f>IF(J803=N2,'Masse et Centrage'!$G$44,-1000)</f>
        <v>-1000</v>
      </c>
      <c r="L803" s="9">
        <f t="shared" si="168"/>
        <v>0</v>
      </c>
      <c r="S803" s="9">
        <f t="shared" si="175"/>
        <v>901</v>
      </c>
      <c r="T803" s="9">
        <f>IF(S803&lt;Q8,-1000,IF(S803&lt;=Q10,O10*S803+P10,IF(S803&lt;=Q11,O11*S803+P11,IF(S803&lt;=Q12,O12*S803+P12,8000))))</f>
        <v>8000</v>
      </c>
      <c r="U803" s="9">
        <f>IF(S803&lt;Q13,-1000,IF(S803&lt;=Q15,O15*S803+P15,IF(S803&lt;=Q16,O16*S803+P16,IF(S803&lt;=Q17,O17*S803+P17,8000))))</f>
        <v>8000</v>
      </c>
      <c r="V803" s="9">
        <f>'Perfos Décollage'!F2</f>
        <v>500</v>
      </c>
      <c r="W803" s="9">
        <f t="shared" si="169"/>
        <v>0</v>
      </c>
      <c r="X803" s="9">
        <f t="shared" si="166"/>
        <v>-4000</v>
      </c>
      <c r="Y803" s="9">
        <f t="shared" si="170"/>
        <v>0</v>
      </c>
      <c r="Z803" s="9">
        <f t="shared" si="167"/>
        <v>-4000</v>
      </c>
    </row>
    <row r="804" spans="1:26" ht="15">
      <c r="A804" s="8">
        <f t="shared" si="171"/>
        <v>1.0403999999999824</v>
      </c>
      <c r="B804" s="9">
        <f>'Masse et Centrage'!$G$44</f>
        <v>932</v>
      </c>
      <c r="D804" s="8">
        <f t="shared" si="172"/>
        <v>1.0403999999999824</v>
      </c>
      <c r="E804" s="9">
        <v>1043</v>
      </c>
      <c r="G804" s="8">
        <f t="shared" si="173"/>
        <v>1.0403999999999824</v>
      </c>
      <c r="H804" s="9">
        <v>-1000</v>
      </c>
      <c r="J804" s="8">
        <f t="shared" si="174"/>
        <v>1.0404</v>
      </c>
      <c r="K804" s="9">
        <f>IF(J804=N2,'Masse et Centrage'!$G$44,-1000)</f>
        <v>-1000</v>
      </c>
      <c r="L804" s="9">
        <f t="shared" si="168"/>
        <v>0</v>
      </c>
      <c r="S804" s="9">
        <f t="shared" si="175"/>
        <v>902</v>
      </c>
      <c r="T804" s="9">
        <f>IF(S804&lt;Q8,-1000,IF(S804&lt;=Q10,O10*S804+P10,IF(S804&lt;=Q11,O11*S804+P11,IF(S804&lt;=Q12,O12*S804+P12,8000))))</f>
        <v>8000</v>
      </c>
      <c r="U804" s="9">
        <f>IF(S804&lt;Q13,-1000,IF(S804&lt;=Q15,O15*S804+P15,IF(S804&lt;=Q16,O16*S804+P16,IF(S804&lt;=Q17,O17*S804+P17,8000))))</f>
        <v>8000</v>
      </c>
      <c r="V804" s="9">
        <f>'Perfos Décollage'!F2</f>
        <v>500</v>
      </c>
      <c r="W804" s="9">
        <f t="shared" si="169"/>
        <v>0</v>
      </c>
      <c r="X804" s="9">
        <f t="shared" si="166"/>
        <v>-4000</v>
      </c>
      <c r="Y804" s="9">
        <f t="shared" si="170"/>
        <v>0</v>
      </c>
      <c r="Z804" s="9">
        <f t="shared" si="167"/>
        <v>-4000</v>
      </c>
    </row>
    <row r="805" spans="1:26" ht="15">
      <c r="A805" s="8">
        <f t="shared" si="171"/>
        <v>1.0405999999999824</v>
      </c>
      <c r="B805" s="9">
        <f>'Masse et Centrage'!$G$44</f>
        <v>932</v>
      </c>
      <c r="D805" s="8">
        <f t="shared" si="172"/>
        <v>1.0405999999999824</v>
      </c>
      <c r="E805" s="9">
        <v>1043</v>
      </c>
      <c r="G805" s="8">
        <f t="shared" si="173"/>
        <v>1.0405999999999824</v>
      </c>
      <c r="H805" s="9">
        <v>-1000</v>
      </c>
      <c r="J805" s="8">
        <f t="shared" si="174"/>
        <v>1.0406</v>
      </c>
      <c r="K805" s="9">
        <f>IF(J805=N2,'Masse et Centrage'!$G$44,-1000)</f>
        <v>-1000</v>
      </c>
      <c r="L805" s="9">
        <f t="shared" si="168"/>
        <v>0</v>
      </c>
      <c r="S805" s="9">
        <f t="shared" si="175"/>
        <v>903</v>
      </c>
      <c r="T805" s="9">
        <f>IF(S805&lt;Q8,-1000,IF(S805&lt;=Q10,O10*S805+P10,IF(S805&lt;=Q11,O11*S805+P11,IF(S805&lt;=Q12,O12*S805+P12,8000))))</f>
        <v>8000</v>
      </c>
      <c r="U805" s="9">
        <f>IF(S805&lt;Q13,-1000,IF(S805&lt;=Q15,O15*S805+P15,IF(S805&lt;=Q16,O16*S805+P16,IF(S805&lt;=Q17,O17*S805+P17,8000))))</f>
        <v>8000</v>
      </c>
      <c r="V805" s="9">
        <f>'Perfos Décollage'!F2</f>
        <v>500</v>
      </c>
      <c r="W805" s="9">
        <f t="shared" si="169"/>
        <v>0</v>
      </c>
      <c r="X805" s="9">
        <f t="shared" si="166"/>
        <v>-4000</v>
      </c>
      <c r="Y805" s="9">
        <f t="shared" si="170"/>
        <v>0</v>
      </c>
      <c r="Z805" s="9">
        <f t="shared" si="167"/>
        <v>-4000</v>
      </c>
    </row>
    <row r="806" spans="1:26" ht="15">
      <c r="A806" s="8">
        <f t="shared" si="171"/>
        <v>1.0407999999999824</v>
      </c>
      <c r="B806" s="9">
        <f>'Masse et Centrage'!$G$44</f>
        <v>932</v>
      </c>
      <c r="D806" s="8">
        <f t="shared" si="172"/>
        <v>1.0407999999999824</v>
      </c>
      <c r="E806" s="9">
        <v>1043</v>
      </c>
      <c r="G806" s="8">
        <f t="shared" si="173"/>
        <v>1.0407999999999824</v>
      </c>
      <c r="H806" s="9">
        <v>-1000</v>
      </c>
      <c r="J806" s="8">
        <f t="shared" si="174"/>
        <v>1.0408</v>
      </c>
      <c r="K806" s="9">
        <f>IF(J806=N2,'Masse et Centrage'!$G$44,-1000)</f>
        <v>-1000</v>
      </c>
      <c r="L806" s="9">
        <f t="shared" si="168"/>
        <v>0</v>
      </c>
      <c r="S806" s="9">
        <f t="shared" si="175"/>
        <v>904</v>
      </c>
      <c r="T806" s="9">
        <f>IF(S806&lt;Q8,-1000,IF(S806&lt;=Q10,O10*S806+P10,IF(S806&lt;=Q11,O11*S806+P11,IF(S806&lt;=Q12,O12*S806+P12,8000))))</f>
        <v>8000</v>
      </c>
      <c r="U806" s="9">
        <f>IF(S806&lt;Q13,-1000,IF(S806&lt;=Q15,O15*S806+P15,IF(S806&lt;=Q16,O16*S806+P16,IF(S806&lt;=Q17,O17*S806+P17,8000))))</f>
        <v>8000</v>
      </c>
      <c r="V806" s="9">
        <f>'Perfos Décollage'!F2</f>
        <v>500</v>
      </c>
      <c r="W806" s="9">
        <f t="shared" si="169"/>
        <v>0</v>
      </c>
      <c r="X806" s="9">
        <f t="shared" si="166"/>
        <v>-4000</v>
      </c>
      <c r="Y806" s="9">
        <f t="shared" si="170"/>
        <v>0</v>
      </c>
      <c r="Z806" s="9">
        <f t="shared" si="167"/>
        <v>-4000</v>
      </c>
    </row>
    <row r="807" spans="1:26" ht="15">
      <c r="A807" s="8">
        <f t="shared" si="171"/>
        <v>1.0409999999999824</v>
      </c>
      <c r="B807" s="9">
        <f>'Masse et Centrage'!$G$44</f>
        <v>932</v>
      </c>
      <c r="D807" s="8">
        <f t="shared" si="172"/>
        <v>1.0409999999999824</v>
      </c>
      <c r="E807" s="9">
        <v>1043</v>
      </c>
      <c r="G807" s="8">
        <f t="shared" si="173"/>
        <v>1.0409999999999824</v>
      </c>
      <c r="H807" s="9">
        <v>-1000</v>
      </c>
      <c r="J807" s="8">
        <f t="shared" si="174"/>
        <v>1.041</v>
      </c>
      <c r="K807" s="9">
        <f>IF(J807=N2,'Masse et Centrage'!$G$44,-1000)</f>
        <v>-1000</v>
      </c>
      <c r="L807" s="9">
        <f t="shared" si="168"/>
        <v>0</v>
      </c>
      <c r="S807" s="9">
        <f t="shared" si="175"/>
        <v>905</v>
      </c>
      <c r="T807" s="9">
        <f>IF(S807&lt;Q8,-1000,IF(S807&lt;=Q10,O10*S807+P10,IF(S807&lt;=Q11,O11*S807+P11,IF(S807&lt;=Q12,O12*S807+P12,8000))))</f>
        <v>8000</v>
      </c>
      <c r="U807" s="9">
        <f>IF(S807&lt;Q13,-1000,IF(S807&lt;=Q15,O15*S807+P15,IF(S807&lt;=Q16,O16*S807+P16,IF(S807&lt;=Q17,O17*S807+P17,8000))))</f>
        <v>8000</v>
      </c>
      <c r="V807" s="9">
        <f>'Perfos Décollage'!F2</f>
        <v>500</v>
      </c>
      <c r="W807" s="9">
        <f t="shared" si="169"/>
        <v>0</v>
      </c>
      <c r="X807" s="9">
        <f t="shared" si="166"/>
        <v>-4000</v>
      </c>
      <c r="Y807" s="9">
        <f t="shared" si="170"/>
        <v>0</v>
      </c>
      <c r="Z807" s="9">
        <f t="shared" si="167"/>
        <v>-4000</v>
      </c>
    </row>
    <row r="808" spans="1:26" ht="15">
      <c r="A808" s="8">
        <f t="shared" si="171"/>
        <v>1.0411999999999824</v>
      </c>
      <c r="B808" s="9">
        <f>'Masse et Centrage'!$G$44</f>
        <v>932</v>
      </c>
      <c r="D808" s="8">
        <f t="shared" si="172"/>
        <v>1.0411999999999824</v>
      </c>
      <c r="E808" s="9">
        <v>1043</v>
      </c>
      <c r="G808" s="8">
        <f t="shared" si="173"/>
        <v>1.0411999999999824</v>
      </c>
      <c r="H808" s="9">
        <v>-1000</v>
      </c>
      <c r="J808" s="8">
        <f t="shared" si="174"/>
        <v>1.0412</v>
      </c>
      <c r="K808" s="9">
        <f>IF(J808=N2,'Masse et Centrage'!$G$44,-1000)</f>
        <v>-1000</v>
      </c>
      <c r="L808" s="9">
        <f t="shared" si="168"/>
        <v>0</v>
      </c>
      <c r="S808" s="9">
        <f t="shared" si="175"/>
        <v>906</v>
      </c>
      <c r="T808" s="9">
        <f>IF(S808&lt;Q8,-1000,IF(S808&lt;=Q10,O10*S808+P10,IF(S808&lt;=Q11,O11*S808+P11,IF(S808&lt;=Q12,O12*S808+P12,8000))))</f>
        <v>8000</v>
      </c>
      <c r="U808" s="9">
        <f>IF(S808&lt;Q13,-1000,IF(S808&lt;=Q15,O15*S808+P15,IF(S808&lt;=Q16,O16*S808+P16,IF(S808&lt;=Q17,O17*S808+P17,8000))))</f>
        <v>8000</v>
      </c>
      <c r="V808" s="9">
        <f>'Perfos Décollage'!F2</f>
        <v>500</v>
      </c>
      <c r="W808" s="9">
        <f t="shared" si="169"/>
        <v>0</v>
      </c>
      <c r="X808" s="9">
        <f t="shared" si="166"/>
        <v>-4000</v>
      </c>
      <c r="Y808" s="9">
        <f t="shared" si="170"/>
        <v>0</v>
      </c>
      <c r="Z808" s="9">
        <f t="shared" si="167"/>
        <v>-4000</v>
      </c>
    </row>
    <row r="809" spans="1:26" ht="15">
      <c r="A809" s="8">
        <f t="shared" si="171"/>
        <v>1.0413999999999823</v>
      </c>
      <c r="B809" s="9">
        <f>'Masse et Centrage'!$G$44</f>
        <v>932</v>
      </c>
      <c r="D809" s="8">
        <f t="shared" si="172"/>
        <v>1.0413999999999823</v>
      </c>
      <c r="E809" s="9">
        <v>1043</v>
      </c>
      <c r="G809" s="8">
        <f t="shared" si="173"/>
        <v>1.0413999999999823</v>
      </c>
      <c r="H809" s="9">
        <v>-1000</v>
      </c>
      <c r="J809" s="8">
        <f t="shared" si="174"/>
        <v>1.0414</v>
      </c>
      <c r="K809" s="9">
        <f>IF(J809=N2,'Masse et Centrage'!$G$44,-1000)</f>
        <v>-1000</v>
      </c>
      <c r="L809" s="9">
        <f t="shared" si="168"/>
        <v>0</v>
      </c>
      <c r="S809" s="9">
        <f t="shared" si="175"/>
        <v>907</v>
      </c>
      <c r="T809" s="9">
        <f>IF(S809&lt;Q8,-1000,IF(S809&lt;=Q10,O10*S809+P10,IF(S809&lt;=Q11,O11*S809+P11,IF(S809&lt;=Q12,O12*S809+P12,8000))))</f>
        <v>8000</v>
      </c>
      <c r="U809" s="9">
        <f>IF(S809&lt;Q13,-1000,IF(S809&lt;=Q15,O15*S809+P15,IF(S809&lt;=Q16,O16*S809+P16,IF(S809&lt;=Q17,O17*S809+P17,8000))))</f>
        <v>8000</v>
      </c>
      <c r="V809" s="9">
        <f>'Perfos Décollage'!F2</f>
        <v>500</v>
      </c>
      <c r="W809" s="9">
        <f t="shared" si="169"/>
        <v>0</v>
      </c>
      <c r="X809" s="9">
        <f t="shared" si="166"/>
        <v>-4000</v>
      </c>
      <c r="Y809" s="9">
        <f t="shared" si="170"/>
        <v>0</v>
      </c>
      <c r="Z809" s="9">
        <f t="shared" si="167"/>
        <v>-4000</v>
      </c>
    </row>
    <row r="810" spans="1:26" ht="15">
      <c r="A810" s="8">
        <f t="shared" si="171"/>
        <v>1.0415999999999823</v>
      </c>
      <c r="B810" s="9">
        <f>'Masse et Centrage'!$G$44</f>
        <v>932</v>
      </c>
      <c r="D810" s="8">
        <f t="shared" si="172"/>
        <v>1.0415999999999823</v>
      </c>
      <c r="E810" s="9">
        <v>1043</v>
      </c>
      <c r="G810" s="8">
        <f t="shared" si="173"/>
        <v>1.0415999999999823</v>
      </c>
      <c r="H810" s="9">
        <v>-1000</v>
      </c>
      <c r="J810" s="8">
        <f t="shared" si="174"/>
        <v>1.0416</v>
      </c>
      <c r="K810" s="9">
        <f>IF(J810=N2,'Masse et Centrage'!$G$44,-1000)</f>
        <v>-1000</v>
      </c>
      <c r="L810" s="9">
        <f t="shared" si="168"/>
        <v>0</v>
      </c>
      <c r="S810" s="9">
        <f t="shared" si="175"/>
        <v>908</v>
      </c>
      <c r="T810" s="9">
        <f>IF(S810&lt;Q8,-1000,IF(S810&lt;=Q10,O10*S810+P10,IF(S810&lt;=Q11,O11*S810+P11,IF(S810&lt;=Q12,O12*S810+P12,8000))))</f>
        <v>8000</v>
      </c>
      <c r="U810" s="9">
        <f>IF(S810&lt;Q13,-1000,IF(S810&lt;=Q15,O15*S810+P15,IF(S810&lt;=Q16,O16*S810+P16,IF(S810&lt;=Q17,O17*S810+P17,8000))))</f>
        <v>8000</v>
      </c>
      <c r="V810" s="9">
        <f>'Perfos Décollage'!F2</f>
        <v>500</v>
      </c>
      <c r="W810" s="9">
        <f t="shared" si="169"/>
        <v>0</v>
      </c>
      <c r="X810" s="9">
        <f t="shared" si="166"/>
        <v>-4000</v>
      </c>
      <c r="Y810" s="9">
        <f t="shared" si="170"/>
        <v>0</v>
      </c>
      <c r="Z810" s="9">
        <f t="shared" si="167"/>
        <v>-4000</v>
      </c>
    </row>
    <row r="811" spans="1:26" ht="15">
      <c r="A811" s="8">
        <f t="shared" si="171"/>
        <v>1.0417999999999823</v>
      </c>
      <c r="B811" s="9">
        <f>'Masse et Centrage'!$G$44</f>
        <v>932</v>
      </c>
      <c r="D811" s="8">
        <f t="shared" si="172"/>
        <v>1.0417999999999823</v>
      </c>
      <c r="E811" s="9">
        <v>1043</v>
      </c>
      <c r="G811" s="8">
        <f t="shared" si="173"/>
        <v>1.0417999999999823</v>
      </c>
      <c r="H811" s="9">
        <v>-1000</v>
      </c>
      <c r="J811" s="8">
        <f t="shared" si="174"/>
        <v>1.0418</v>
      </c>
      <c r="K811" s="9">
        <f>IF(J811=N2,'Masse et Centrage'!$G$44,-1000)</f>
        <v>-1000</v>
      </c>
      <c r="L811" s="9">
        <f t="shared" si="168"/>
        <v>0</v>
      </c>
      <c r="S811" s="9">
        <f t="shared" si="175"/>
        <v>909</v>
      </c>
      <c r="T811" s="9">
        <f>IF(S811&lt;Q8,-1000,IF(S811&lt;=Q10,O10*S811+P10,IF(S811&lt;=Q11,O11*S811+P11,IF(S811&lt;=Q12,O12*S811+P12,8000))))</f>
        <v>8000</v>
      </c>
      <c r="U811" s="9">
        <f>IF(S811&lt;Q13,-1000,IF(S811&lt;=Q15,O15*S811+P15,IF(S811&lt;=Q16,O16*S811+P16,IF(S811&lt;=Q17,O17*S811+P17,8000))))</f>
        <v>8000</v>
      </c>
      <c r="V811" s="9">
        <f>'Perfos Décollage'!F2</f>
        <v>500</v>
      </c>
      <c r="W811" s="9">
        <f t="shared" si="169"/>
        <v>0</v>
      </c>
      <c r="X811" s="9">
        <f t="shared" si="166"/>
        <v>-4000</v>
      </c>
      <c r="Y811" s="9">
        <f t="shared" si="170"/>
        <v>0</v>
      </c>
      <c r="Z811" s="9">
        <f t="shared" si="167"/>
        <v>-4000</v>
      </c>
    </row>
    <row r="812" spans="1:26" ht="15">
      <c r="A812" s="8">
        <f t="shared" si="171"/>
        <v>1.0419999999999823</v>
      </c>
      <c r="B812" s="9">
        <f>'Masse et Centrage'!$G$44</f>
        <v>932</v>
      </c>
      <c r="D812" s="8">
        <f t="shared" si="172"/>
        <v>1.0419999999999823</v>
      </c>
      <c r="E812" s="9">
        <v>1043</v>
      </c>
      <c r="G812" s="8">
        <f t="shared" si="173"/>
        <v>1.0419999999999823</v>
      </c>
      <c r="H812" s="9">
        <v>-1000</v>
      </c>
      <c r="J812" s="8">
        <f t="shared" si="174"/>
        <v>1.042</v>
      </c>
      <c r="K812" s="9">
        <f>IF(J812=N2,'Masse et Centrage'!$G$44,-1000)</f>
        <v>-1000</v>
      </c>
      <c r="L812" s="9">
        <f t="shared" si="168"/>
        <v>0</v>
      </c>
      <c r="S812" s="9">
        <f t="shared" si="175"/>
        <v>910</v>
      </c>
      <c r="T812" s="9">
        <f>IF(S812&lt;Q8,-1000,IF(S812&lt;=Q10,O10*S812+P10,IF(S812&lt;=Q11,O11*S812+P11,IF(S812&lt;=Q12,O12*S812+P12,8000))))</f>
        <v>8000</v>
      </c>
      <c r="U812" s="9">
        <f>IF(S812&lt;Q13,-1000,IF(S812&lt;=Q15,O15*S812+P15,IF(S812&lt;=Q16,O16*S812+P16,IF(S812&lt;=Q17,O17*S812+P17,8000))))</f>
        <v>8000</v>
      </c>
      <c r="V812" s="9">
        <f>'Perfos Décollage'!F2</f>
        <v>500</v>
      </c>
      <c r="W812" s="9">
        <f t="shared" si="169"/>
        <v>0</v>
      </c>
      <c r="X812" s="9">
        <f t="shared" si="166"/>
        <v>-4000</v>
      </c>
      <c r="Y812" s="9">
        <f t="shared" si="170"/>
        <v>0</v>
      </c>
      <c r="Z812" s="9">
        <f t="shared" si="167"/>
        <v>-4000</v>
      </c>
    </row>
    <row r="813" spans="1:26" ht="15">
      <c r="A813" s="8">
        <f t="shared" si="171"/>
        <v>1.0421999999999823</v>
      </c>
      <c r="B813" s="9">
        <f>'Masse et Centrage'!$G$44</f>
        <v>932</v>
      </c>
      <c r="D813" s="8">
        <f t="shared" si="172"/>
        <v>1.0421999999999823</v>
      </c>
      <c r="E813" s="9">
        <v>1043</v>
      </c>
      <c r="G813" s="8">
        <f t="shared" si="173"/>
        <v>1.0421999999999823</v>
      </c>
      <c r="H813" s="9">
        <v>-1000</v>
      </c>
      <c r="J813" s="8">
        <f t="shared" si="174"/>
        <v>1.0422</v>
      </c>
      <c r="K813" s="9">
        <f>IF(J813=N2,'Masse et Centrage'!$G$44,-1000)</f>
        <v>-1000</v>
      </c>
      <c r="L813" s="9">
        <f t="shared" si="168"/>
        <v>0</v>
      </c>
      <c r="S813" s="9">
        <f t="shared" si="175"/>
        <v>911</v>
      </c>
      <c r="T813" s="9">
        <f>IF(S813&lt;Q8,-1000,IF(S813&lt;=Q10,O10*S813+P10,IF(S813&lt;=Q11,O11*S813+P11,IF(S813&lt;=Q12,O12*S813+P12,8000))))</f>
        <v>8000</v>
      </c>
      <c r="U813" s="9">
        <f>IF(S813&lt;Q13,-1000,IF(S813&lt;=Q15,O15*S813+P15,IF(S813&lt;=Q16,O16*S813+P16,IF(S813&lt;=Q17,O17*S813+P17,8000))))</f>
        <v>8000</v>
      </c>
      <c r="V813" s="9">
        <f>'Perfos Décollage'!F2</f>
        <v>500</v>
      </c>
      <c r="W813" s="9">
        <f t="shared" si="169"/>
        <v>0</v>
      </c>
      <c r="X813" s="9">
        <f t="shared" si="166"/>
        <v>-4000</v>
      </c>
      <c r="Y813" s="9">
        <f t="shared" si="170"/>
        <v>0</v>
      </c>
      <c r="Z813" s="9">
        <f t="shared" si="167"/>
        <v>-4000</v>
      </c>
    </row>
    <row r="814" spans="1:26" ht="15">
      <c r="A814" s="8">
        <f t="shared" si="171"/>
        <v>1.0423999999999822</v>
      </c>
      <c r="B814" s="9">
        <f>'Masse et Centrage'!$G$44</f>
        <v>932</v>
      </c>
      <c r="D814" s="8">
        <f t="shared" si="172"/>
        <v>1.0423999999999822</v>
      </c>
      <c r="E814" s="9">
        <v>1043</v>
      </c>
      <c r="G814" s="8">
        <f t="shared" si="173"/>
        <v>1.0423999999999822</v>
      </c>
      <c r="H814" s="9">
        <v>-1000</v>
      </c>
      <c r="J814" s="8">
        <f t="shared" si="174"/>
        <v>1.0424</v>
      </c>
      <c r="K814" s="9">
        <f>IF(J814=N2,'Masse et Centrage'!$G$44,-1000)</f>
        <v>-1000</v>
      </c>
      <c r="L814" s="9">
        <f t="shared" si="168"/>
        <v>0</v>
      </c>
      <c r="S814" s="9">
        <f t="shared" si="175"/>
        <v>912</v>
      </c>
      <c r="T814" s="9">
        <f>IF(S814&lt;Q8,-1000,IF(S814&lt;=Q10,O10*S814+P10,IF(S814&lt;=Q11,O11*S814+P11,IF(S814&lt;=Q12,O12*S814+P12,8000))))</f>
        <v>8000</v>
      </c>
      <c r="U814" s="9">
        <f>IF(S814&lt;Q13,-1000,IF(S814&lt;=Q15,O15*S814+P15,IF(S814&lt;=Q16,O16*S814+P16,IF(S814&lt;=Q17,O17*S814+P17,8000))))</f>
        <v>8000</v>
      </c>
      <c r="V814" s="9">
        <f>'Perfos Décollage'!F2</f>
        <v>500</v>
      </c>
      <c r="W814" s="9">
        <f t="shared" si="169"/>
        <v>0</v>
      </c>
      <c r="X814" s="9">
        <f t="shared" si="166"/>
        <v>-4000</v>
      </c>
      <c r="Y814" s="9">
        <f t="shared" si="170"/>
        <v>0</v>
      </c>
      <c r="Z814" s="9">
        <f t="shared" si="167"/>
        <v>-4000</v>
      </c>
    </row>
    <row r="815" spans="1:26" ht="15">
      <c r="A815" s="8">
        <f t="shared" si="171"/>
        <v>1.0425999999999822</v>
      </c>
      <c r="B815" s="9">
        <f>'Masse et Centrage'!$G$44</f>
        <v>932</v>
      </c>
      <c r="D815" s="8">
        <f t="shared" si="172"/>
        <v>1.0425999999999822</v>
      </c>
      <c r="E815" s="9">
        <v>1043</v>
      </c>
      <c r="G815" s="8">
        <f t="shared" si="173"/>
        <v>1.0425999999999822</v>
      </c>
      <c r="H815" s="9">
        <v>-1000</v>
      </c>
      <c r="J815" s="8">
        <f t="shared" si="174"/>
        <v>1.0426</v>
      </c>
      <c r="K815" s="9">
        <f>IF(J815=N2,'Masse et Centrage'!$G$44,-1000)</f>
        <v>-1000</v>
      </c>
      <c r="L815" s="9">
        <f t="shared" si="168"/>
        <v>0</v>
      </c>
      <c r="S815" s="9">
        <f t="shared" si="175"/>
        <v>913</v>
      </c>
      <c r="T815" s="9">
        <f>IF(S815&lt;Q8,-1000,IF(S815&lt;=Q10,O10*S815+P10,IF(S815&lt;=Q11,O11*S815+P11,IF(S815&lt;=Q12,O12*S815+P12,8000))))</f>
        <v>8000</v>
      </c>
      <c r="U815" s="9">
        <f>IF(S815&lt;Q13,-1000,IF(S815&lt;=Q15,O15*S815+P15,IF(S815&lt;=Q16,O16*S815+P16,IF(S815&lt;=Q17,O17*S815+P17,8000))))</f>
        <v>8000</v>
      </c>
      <c r="V815" s="9">
        <f>'Perfos Décollage'!F2</f>
        <v>500</v>
      </c>
      <c r="W815" s="9">
        <f t="shared" si="169"/>
        <v>0</v>
      </c>
      <c r="X815" s="9">
        <f t="shared" si="166"/>
        <v>-4000</v>
      </c>
      <c r="Y815" s="9">
        <f t="shared" si="170"/>
        <v>0</v>
      </c>
      <c r="Z815" s="9">
        <f t="shared" si="167"/>
        <v>-4000</v>
      </c>
    </row>
    <row r="816" spans="1:26" ht="15">
      <c r="A816" s="8">
        <f t="shared" si="171"/>
        <v>1.0427999999999822</v>
      </c>
      <c r="B816" s="9">
        <f>'Masse et Centrage'!$G$44</f>
        <v>932</v>
      </c>
      <c r="D816" s="8">
        <f t="shared" si="172"/>
        <v>1.0427999999999822</v>
      </c>
      <c r="E816" s="9">
        <v>1043</v>
      </c>
      <c r="G816" s="8">
        <f t="shared" si="173"/>
        <v>1.0427999999999822</v>
      </c>
      <c r="H816" s="9">
        <v>-1000</v>
      </c>
      <c r="J816" s="8">
        <f t="shared" si="174"/>
        <v>1.0428</v>
      </c>
      <c r="K816" s="9">
        <f>IF(J816=N2,'Masse et Centrage'!$G$44,-1000)</f>
        <v>-1000</v>
      </c>
      <c r="L816" s="9">
        <f t="shared" si="168"/>
        <v>0</v>
      </c>
      <c r="S816" s="9">
        <f t="shared" si="175"/>
        <v>914</v>
      </c>
      <c r="T816" s="9">
        <f>IF(S816&lt;Q8,-1000,IF(S816&lt;=Q10,O10*S816+P10,IF(S816&lt;=Q11,O11*S816+P11,IF(S816&lt;=Q12,O12*S816+P12,8000))))</f>
        <v>8000</v>
      </c>
      <c r="U816" s="9">
        <f>IF(S816&lt;Q13,-1000,IF(S816&lt;=Q15,O15*S816+P15,IF(S816&lt;=Q16,O16*S816+P16,IF(S816&lt;=Q17,O17*S816+P17,8000))))</f>
        <v>8000</v>
      </c>
      <c r="V816" s="9">
        <f>'Perfos Décollage'!F2</f>
        <v>500</v>
      </c>
      <c r="W816" s="9">
        <f t="shared" si="169"/>
        <v>0</v>
      </c>
      <c r="X816" s="9">
        <f t="shared" si="166"/>
        <v>-4000</v>
      </c>
      <c r="Y816" s="9">
        <f t="shared" si="170"/>
        <v>0</v>
      </c>
      <c r="Z816" s="9">
        <f t="shared" si="167"/>
        <v>-4000</v>
      </c>
    </row>
    <row r="817" spans="1:26" ht="15">
      <c r="A817" s="8">
        <f t="shared" si="171"/>
        <v>1.0429999999999822</v>
      </c>
      <c r="B817" s="9">
        <f>'Masse et Centrage'!$G$44</f>
        <v>932</v>
      </c>
      <c r="D817" s="8">
        <f t="shared" si="172"/>
        <v>1.0429999999999822</v>
      </c>
      <c r="E817" s="9">
        <v>1043</v>
      </c>
      <c r="G817" s="8">
        <f t="shared" si="173"/>
        <v>1.0429999999999822</v>
      </c>
      <c r="H817" s="9">
        <v>-1000</v>
      </c>
      <c r="J817" s="8">
        <f t="shared" si="174"/>
        <v>1.043</v>
      </c>
      <c r="K817" s="9">
        <f>IF(J817=N2,'Masse et Centrage'!$G$44,-1000)</f>
        <v>-1000</v>
      </c>
      <c r="L817" s="9">
        <f t="shared" si="168"/>
        <v>0</v>
      </c>
      <c r="S817" s="9">
        <f t="shared" si="175"/>
        <v>915</v>
      </c>
      <c r="T817" s="9">
        <f>IF(S817&lt;Q8,-1000,IF(S817&lt;=Q10,O10*S817+P10,IF(S817&lt;=Q11,O11*S817+P11,IF(S817&lt;=Q12,O12*S817+P12,8000))))</f>
        <v>8000</v>
      </c>
      <c r="U817" s="9">
        <f>IF(S817&lt;Q13,-1000,IF(S817&lt;=Q15,O15*S817+P15,IF(S817&lt;=Q16,O16*S817+P16,IF(S817&lt;=Q17,O17*S817+P17,8000))))</f>
        <v>8000</v>
      </c>
      <c r="V817" s="9">
        <f>'Perfos Décollage'!F2</f>
        <v>500</v>
      </c>
      <c r="W817" s="9">
        <f t="shared" si="169"/>
        <v>0</v>
      </c>
      <c r="X817" s="9">
        <f t="shared" si="166"/>
        <v>-4000</v>
      </c>
      <c r="Y817" s="9">
        <f t="shared" si="170"/>
        <v>0</v>
      </c>
      <c r="Z817" s="9">
        <f t="shared" si="167"/>
        <v>-4000</v>
      </c>
    </row>
    <row r="818" spans="1:26" ht="15">
      <c r="A818" s="8">
        <f t="shared" si="171"/>
        <v>1.0431999999999821</v>
      </c>
      <c r="B818" s="9">
        <f>'Masse et Centrage'!$G$44</f>
        <v>932</v>
      </c>
      <c r="D818" s="8">
        <f t="shared" si="172"/>
        <v>1.0431999999999821</v>
      </c>
      <c r="E818" s="9">
        <v>1043</v>
      </c>
      <c r="G818" s="8">
        <f t="shared" si="173"/>
        <v>1.0431999999999821</v>
      </c>
      <c r="H818" s="9">
        <v>-1000</v>
      </c>
      <c r="J818" s="8">
        <f t="shared" si="174"/>
        <v>1.0432</v>
      </c>
      <c r="K818" s="9">
        <f>IF(J818=N2,'Masse et Centrage'!$G$44,-1000)</f>
        <v>-1000</v>
      </c>
      <c r="L818" s="9">
        <f t="shared" si="168"/>
        <v>0</v>
      </c>
      <c r="S818" s="9">
        <f t="shared" si="175"/>
        <v>916</v>
      </c>
      <c r="T818" s="9">
        <f>IF(S818&lt;Q8,-1000,IF(S818&lt;=Q10,O10*S818+P10,IF(S818&lt;=Q11,O11*S818+P11,IF(S818&lt;=Q12,O12*S818+P12,8000))))</f>
        <v>8000</v>
      </c>
      <c r="U818" s="9">
        <f>IF(S818&lt;Q13,-1000,IF(S818&lt;=Q15,O15*S818+P15,IF(S818&lt;=Q16,O16*S818+P16,IF(S818&lt;=Q17,O17*S818+P17,8000))))</f>
        <v>8000</v>
      </c>
      <c r="V818" s="9">
        <f>'Perfos Décollage'!F2</f>
        <v>500</v>
      </c>
      <c r="W818" s="9">
        <f t="shared" si="169"/>
        <v>0</v>
      </c>
      <c r="X818" s="9">
        <f t="shared" si="166"/>
        <v>-4000</v>
      </c>
      <c r="Y818" s="9">
        <f t="shared" si="170"/>
        <v>0</v>
      </c>
      <c r="Z818" s="9">
        <f t="shared" si="167"/>
        <v>-4000</v>
      </c>
    </row>
    <row r="819" spans="1:26" ht="15">
      <c r="A819" s="8">
        <f t="shared" si="171"/>
        <v>1.0433999999999821</v>
      </c>
      <c r="B819" s="9">
        <f>'Masse et Centrage'!$G$44</f>
        <v>932</v>
      </c>
      <c r="D819" s="8">
        <f t="shared" si="172"/>
        <v>1.0433999999999821</v>
      </c>
      <c r="E819" s="9">
        <v>1043</v>
      </c>
      <c r="G819" s="8">
        <f t="shared" si="173"/>
        <v>1.0433999999999821</v>
      </c>
      <c r="H819" s="9">
        <v>-1000</v>
      </c>
      <c r="J819" s="8">
        <f t="shared" si="174"/>
        <v>1.0434</v>
      </c>
      <c r="K819" s="9">
        <f>IF(J819=N2,'Masse et Centrage'!$G$44,-1000)</f>
        <v>-1000</v>
      </c>
      <c r="L819" s="9">
        <f t="shared" si="168"/>
        <v>0</v>
      </c>
      <c r="S819" s="9">
        <f t="shared" si="175"/>
        <v>917</v>
      </c>
      <c r="T819" s="9">
        <f>IF(S819&lt;Q8,-1000,IF(S819&lt;=Q10,O10*S819+P10,IF(S819&lt;=Q11,O11*S819+P11,IF(S819&lt;=Q12,O12*S819+P12,8000))))</f>
        <v>8000</v>
      </c>
      <c r="U819" s="9">
        <f>IF(S819&lt;Q13,-1000,IF(S819&lt;=Q15,O15*S819+P15,IF(S819&lt;=Q16,O16*S819+P16,IF(S819&lt;=Q17,O17*S819+P17,8000))))</f>
        <v>8000</v>
      </c>
      <c r="V819" s="9">
        <f>'Perfos Décollage'!F2</f>
        <v>500</v>
      </c>
      <c r="W819" s="9">
        <f t="shared" si="169"/>
        <v>0</v>
      </c>
      <c r="X819" s="9">
        <f t="shared" si="166"/>
        <v>-4000</v>
      </c>
      <c r="Y819" s="9">
        <f t="shared" si="170"/>
        <v>0</v>
      </c>
      <c r="Z819" s="9">
        <f t="shared" si="167"/>
        <v>-4000</v>
      </c>
    </row>
    <row r="820" spans="1:26" ht="15">
      <c r="A820" s="8">
        <f t="shared" si="171"/>
        <v>1.043599999999982</v>
      </c>
      <c r="B820" s="9">
        <f>'Masse et Centrage'!$G$44</f>
        <v>932</v>
      </c>
      <c r="D820" s="8">
        <f t="shared" si="172"/>
        <v>1.043599999999982</v>
      </c>
      <c r="E820" s="9">
        <v>1043</v>
      </c>
      <c r="G820" s="8">
        <f t="shared" si="173"/>
        <v>1.043599999999982</v>
      </c>
      <c r="H820" s="9">
        <v>-1000</v>
      </c>
      <c r="J820" s="8">
        <f t="shared" si="174"/>
        <v>1.0436</v>
      </c>
      <c r="K820" s="9">
        <f>IF(J820=N2,'Masse et Centrage'!$G$44,-1000)</f>
        <v>-1000</v>
      </c>
      <c r="L820" s="9">
        <f t="shared" si="168"/>
        <v>0</v>
      </c>
      <c r="S820" s="9">
        <f t="shared" si="175"/>
        <v>918</v>
      </c>
      <c r="T820" s="9">
        <f>IF(S820&lt;Q8,-1000,IF(S820&lt;=Q10,O10*S820+P10,IF(S820&lt;=Q11,O11*S820+P11,IF(S820&lt;=Q12,O12*S820+P12,8000))))</f>
        <v>8000</v>
      </c>
      <c r="U820" s="9">
        <f>IF(S820&lt;Q13,-1000,IF(S820&lt;=Q15,O15*S820+P15,IF(S820&lt;=Q16,O16*S820+P16,IF(S820&lt;=Q17,O17*S820+P17,8000))))</f>
        <v>8000</v>
      </c>
      <c r="V820" s="9">
        <f>'Perfos Décollage'!F2</f>
        <v>500</v>
      </c>
      <c r="W820" s="9">
        <f t="shared" si="169"/>
        <v>0</v>
      </c>
      <c r="X820" s="9">
        <f t="shared" si="166"/>
        <v>-4000</v>
      </c>
      <c r="Y820" s="9">
        <f t="shared" si="170"/>
        <v>0</v>
      </c>
      <c r="Z820" s="9">
        <f t="shared" si="167"/>
        <v>-4000</v>
      </c>
    </row>
    <row r="821" spans="1:26" ht="15">
      <c r="A821" s="8">
        <f t="shared" si="171"/>
        <v>1.043799999999982</v>
      </c>
      <c r="B821" s="9">
        <f>'Masse et Centrage'!$G$44</f>
        <v>932</v>
      </c>
      <c r="D821" s="8">
        <f t="shared" si="172"/>
        <v>1.043799999999982</v>
      </c>
      <c r="E821" s="9">
        <v>1043</v>
      </c>
      <c r="G821" s="8">
        <f t="shared" si="173"/>
        <v>1.043799999999982</v>
      </c>
      <c r="H821" s="9">
        <v>-1000</v>
      </c>
      <c r="J821" s="8">
        <f t="shared" si="174"/>
        <v>1.0438</v>
      </c>
      <c r="K821" s="9">
        <f>IF(J821=N2,'Masse et Centrage'!$G$44,-1000)</f>
        <v>-1000</v>
      </c>
      <c r="L821" s="9">
        <f t="shared" si="168"/>
        <v>0</v>
      </c>
      <c r="S821" s="9">
        <f t="shared" si="175"/>
        <v>919</v>
      </c>
      <c r="T821" s="9">
        <f>IF(S821&lt;Q8,-1000,IF(S821&lt;=Q10,O10*S821+P10,IF(S821&lt;=Q11,O11*S821+P11,IF(S821&lt;=Q12,O12*S821+P12,8000))))</f>
        <v>8000</v>
      </c>
      <c r="U821" s="9">
        <f>IF(S821&lt;Q13,-1000,IF(S821&lt;=Q15,O15*S821+P15,IF(S821&lt;=Q16,O16*S821+P16,IF(S821&lt;=Q17,O17*S821+P17,8000))))</f>
        <v>8000</v>
      </c>
      <c r="V821" s="9">
        <f>'Perfos Décollage'!F2</f>
        <v>500</v>
      </c>
      <c r="W821" s="9">
        <f t="shared" si="169"/>
        <v>0</v>
      </c>
      <c r="X821" s="9">
        <f t="shared" si="166"/>
        <v>-4000</v>
      </c>
      <c r="Y821" s="9">
        <f t="shared" si="170"/>
        <v>0</v>
      </c>
      <c r="Z821" s="9">
        <f t="shared" si="167"/>
        <v>-4000</v>
      </c>
    </row>
    <row r="822" spans="1:26" ht="15">
      <c r="A822" s="8">
        <f t="shared" si="171"/>
        <v>1.043999999999982</v>
      </c>
      <c r="B822" s="9">
        <f>'Masse et Centrage'!$G$44</f>
        <v>932</v>
      </c>
      <c r="D822" s="8">
        <f t="shared" si="172"/>
        <v>1.043999999999982</v>
      </c>
      <c r="E822" s="9">
        <v>1043</v>
      </c>
      <c r="G822" s="8">
        <f t="shared" si="173"/>
        <v>1.043999999999982</v>
      </c>
      <c r="H822" s="9">
        <v>-1000</v>
      </c>
      <c r="J822" s="8">
        <f t="shared" si="174"/>
        <v>1.044</v>
      </c>
      <c r="K822" s="9">
        <f>IF(J822=N2,'Masse et Centrage'!$G$44,-1000)</f>
        <v>-1000</v>
      </c>
      <c r="L822" s="9">
        <f t="shared" si="168"/>
        <v>0</v>
      </c>
      <c r="S822" s="9">
        <f t="shared" si="175"/>
        <v>920</v>
      </c>
      <c r="T822" s="9">
        <f>IF(S822&lt;Q8,-1000,IF(S822&lt;=Q10,O10*S822+P10,IF(S822&lt;=Q11,O11*S822+P11,IF(S822&lt;=Q12,O12*S822+P12,8000))))</f>
        <v>8000</v>
      </c>
      <c r="U822" s="9">
        <f>IF(S822&lt;Q13,-1000,IF(S822&lt;=Q15,O15*S822+P15,IF(S822&lt;=Q16,O16*S822+P16,IF(S822&lt;=Q17,O17*S822+P17,8000))))</f>
        <v>8000</v>
      </c>
      <c r="V822" s="9">
        <f>'Perfos Décollage'!F2</f>
        <v>500</v>
      </c>
      <c r="W822" s="9">
        <f t="shared" si="169"/>
        <v>0</v>
      </c>
      <c r="X822" s="9">
        <f t="shared" si="166"/>
        <v>-4000</v>
      </c>
      <c r="Y822" s="9">
        <f t="shared" si="170"/>
        <v>0</v>
      </c>
      <c r="Z822" s="9">
        <f t="shared" si="167"/>
        <v>-4000</v>
      </c>
    </row>
    <row r="823" spans="1:26" ht="15">
      <c r="A823" s="8">
        <f t="shared" si="171"/>
        <v>1.044199999999982</v>
      </c>
      <c r="B823" s="9">
        <f>'Masse et Centrage'!$G$44</f>
        <v>932</v>
      </c>
      <c r="D823" s="8">
        <f t="shared" si="172"/>
        <v>1.044199999999982</v>
      </c>
      <c r="E823" s="9">
        <v>1043</v>
      </c>
      <c r="G823" s="8">
        <f t="shared" si="173"/>
        <v>1.044199999999982</v>
      </c>
      <c r="H823" s="9">
        <v>-1000</v>
      </c>
      <c r="J823" s="8">
        <f t="shared" si="174"/>
        <v>1.0442</v>
      </c>
      <c r="K823" s="9">
        <f>IF(J823=N2,'Masse et Centrage'!$G$44,-1000)</f>
        <v>-1000</v>
      </c>
      <c r="L823" s="9">
        <f t="shared" si="168"/>
        <v>0</v>
      </c>
      <c r="S823" s="9">
        <f t="shared" si="175"/>
        <v>921</v>
      </c>
      <c r="T823" s="9">
        <f>IF(S823&lt;Q8,-1000,IF(S823&lt;=Q10,O10*S823+P10,IF(S823&lt;=Q11,O11*S823+P11,IF(S823&lt;=Q12,O12*S823+P12,8000))))</f>
        <v>8000</v>
      </c>
      <c r="U823" s="9">
        <f>IF(S823&lt;Q13,-1000,IF(S823&lt;=Q15,O15*S823+P15,IF(S823&lt;=Q16,O16*S823+P16,IF(S823&lt;=Q17,O17*S823+P17,8000))))</f>
        <v>8000</v>
      </c>
      <c r="V823" s="9">
        <f>'Perfos Décollage'!F2</f>
        <v>500</v>
      </c>
      <c r="W823" s="9">
        <f t="shared" si="169"/>
        <v>0</v>
      </c>
      <c r="X823" s="9">
        <f t="shared" si="166"/>
        <v>-4000</v>
      </c>
      <c r="Y823" s="9">
        <f t="shared" si="170"/>
        <v>0</v>
      </c>
      <c r="Z823" s="9">
        <f t="shared" si="167"/>
        <v>-4000</v>
      </c>
    </row>
    <row r="824" spans="1:26" ht="15">
      <c r="A824" s="8">
        <f t="shared" si="171"/>
        <v>1.044399999999982</v>
      </c>
      <c r="B824" s="9">
        <f>'Masse et Centrage'!$G$44</f>
        <v>932</v>
      </c>
      <c r="D824" s="8">
        <f t="shared" si="172"/>
        <v>1.044399999999982</v>
      </c>
      <c r="E824" s="9">
        <v>1043</v>
      </c>
      <c r="G824" s="8">
        <f t="shared" si="173"/>
        <v>1.044399999999982</v>
      </c>
      <c r="H824" s="9">
        <v>-1000</v>
      </c>
      <c r="J824" s="8">
        <f t="shared" si="174"/>
        <v>1.0444</v>
      </c>
      <c r="K824" s="9">
        <f>IF(J824=N2,'Masse et Centrage'!$G$44,-1000)</f>
        <v>-1000</v>
      </c>
      <c r="L824" s="9">
        <f t="shared" si="168"/>
        <v>0</v>
      </c>
      <c r="S824" s="9">
        <f t="shared" si="175"/>
        <v>922</v>
      </c>
      <c r="T824" s="9">
        <f>IF(S824&lt;Q8,-1000,IF(S824&lt;=Q10,O10*S824+P10,IF(S824&lt;=Q11,O11*S824+P11,IF(S824&lt;=Q12,O12*S824+P12,8000))))</f>
        <v>8000</v>
      </c>
      <c r="U824" s="9">
        <f>IF(S824&lt;Q13,-1000,IF(S824&lt;=Q15,O15*S824+P15,IF(S824&lt;=Q16,O16*S824+P16,IF(S824&lt;=Q17,O17*S824+P17,8000))))</f>
        <v>8000</v>
      </c>
      <c r="V824" s="9">
        <f>'Perfos Décollage'!F2</f>
        <v>500</v>
      </c>
      <c r="W824" s="9">
        <f t="shared" si="169"/>
        <v>0</v>
      </c>
      <c r="X824" s="9">
        <f t="shared" si="166"/>
        <v>-4000</v>
      </c>
      <c r="Y824" s="9">
        <f t="shared" si="170"/>
        <v>0</v>
      </c>
      <c r="Z824" s="9">
        <f t="shared" si="167"/>
        <v>-4000</v>
      </c>
    </row>
    <row r="825" spans="1:26" ht="15">
      <c r="A825" s="8">
        <f t="shared" si="171"/>
        <v>1.044599999999982</v>
      </c>
      <c r="B825" s="9">
        <f>'Masse et Centrage'!$G$44</f>
        <v>932</v>
      </c>
      <c r="D825" s="8">
        <f t="shared" si="172"/>
        <v>1.044599999999982</v>
      </c>
      <c r="E825" s="9">
        <v>1043</v>
      </c>
      <c r="G825" s="8">
        <f t="shared" si="173"/>
        <v>1.044599999999982</v>
      </c>
      <c r="H825" s="9">
        <v>-1000</v>
      </c>
      <c r="J825" s="8">
        <f t="shared" si="174"/>
        <v>1.0446</v>
      </c>
      <c r="K825" s="9">
        <f>IF(J825=N2,'Masse et Centrage'!$G$44,-1000)</f>
        <v>-1000</v>
      </c>
      <c r="L825" s="9">
        <f t="shared" si="168"/>
        <v>0</v>
      </c>
      <c r="S825" s="9">
        <f t="shared" si="175"/>
        <v>923</v>
      </c>
      <c r="T825" s="9">
        <f>IF(S825&lt;Q8,-1000,IF(S825&lt;=Q10,O10*S825+P10,IF(S825&lt;=Q11,O11*S825+P11,IF(S825&lt;=Q12,O12*S825+P12,8000))))</f>
        <v>8000</v>
      </c>
      <c r="U825" s="9">
        <f>IF(S825&lt;Q13,-1000,IF(S825&lt;=Q15,O15*S825+P15,IF(S825&lt;=Q16,O16*S825+P16,IF(S825&lt;=Q17,O17*S825+P17,8000))))</f>
        <v>8000</v>
      </c>
      <c r="V825" s="9">
        <f>'Perfos Décollage'!F2</f>
        <v>500</v>
      </c>
      <c r="W825" s="9">
        <f t="shared" si="169"/>
        <v>0</v>
      </c>
      <c r="X825" s="9">
        <f t="shared" si="166"/>
        <v>-4000</v>
      </c>
      <c r="Y825" s="9">
        <f t="shared" si="170"/>
        <v>0</v>
      </c>
      <c r="Z825" s="9">
        <f t="shared" si="167"/>
        <v>-4000</v>
      </c>
    </row>
    <row r="826" spans="1:26" ht="15">
      <c r="A826" s="8">
        <f t="shared" si="171"/>
        <v>1.044799999999982</v>
      </c>
      <c r="B826" s="9">
        <f>'Masse et Centrage'!$G$44</f>
        <v>932</v>
      </c>
      <c r="D826" s="8">
        <f t="shared" si="172"/>
        <v>1.044799999999982</v>
      </c>
      <c r="E826" s="9">
        <v>1043</v>
      </c>
      <c r="G826" s="8">
        <f t="shared" si="173"/>
        <v>1.044799999999982</v>
      </c>
      <c r="H826" s="9">
        <v>-1000</v>
      </c>
      <c r="J826" s="8">
        <f t="shared" si="174"/>
        <v>1.0448</v>
      </c>
      <c r="K826" s="9">
        <f>IF(J826=N2,'Masse et Centrage'!$G$44,-1000)</f>
        <v>-1000</v>
      </c>
      <c r="L826" s="9">
        <f t="shared" si="168"/>
        <v>0</v>
      </c>
      <c r="S826" s="9">
        <f t="shared" si="175"/>
        <v>924</v>
      </c>
      <c r="T826" s="9">
        <f>IF(S826&lt;Q8,-1000,IF(S826&lt;=Q10,O10*S826+P10,IF(S826&lt;=Q11,O11*S826+P11,IF(S826&lt;=Q12,O12*S826+P12,8000))))</f>
        <v>8000</v>
      </c>
      <c r="U826" s="9">
        <f>IF(S826&lt;Q13,-1000,IF(S826&lt;=Q15,O15*S826+P15,IF(S826&lt;=Q16,O16*S826+P16,IF(S826&lt;=Q17,O17*S826+P17,8000))))</f>
        <v>8000</v>
      </c>
      <c r="V826" s="9">
        <f>'Perfos Décollage'!F2</f>
        <v>500</v>
      </c>
      <c r="W826" s="9">
        <f t="shared" si="169"/>
        <v>0</v>
      </c>
      <c r="X826" s="9">
        <f t="shared" si="166"/>
        <v>-4000</v>
      </c>
      <c r="Y826" s="9">
        <f t="shared" si="170"/>
        <v>0</v>
      </c>
      <c r="Z826" s="9">
        <f t="shared" si="167"/>
        <v>-4000</v>
      </c>
    </row>
    <row r="827" spans="1:26" ht="15">
      <c r="A827" s="8">
        <f t="shared" si="171"/>
        <v>1.044999999999982</v>
      </c>
      <c r="B827" s="9">
        <f>'Masse et Centrage'!$G$44</f>
        <v>932</v>
      </c>
      <c r="D827" s="8">
        <f t="shared" si="172"/>
        <v>1.044999999999982</v>
      </c>
      <c r="E827" s="9">
        <v>1043</v>
      </c>
      <c r="G827" s="8">
        <f t="shared" si="173"/>
        <v>1.044999999999982</v>
      </c>
      <c r="H827" s="9">
        <v>-1000</v>
      </c>
      <c r="J827" s="8">
        <f t="shared" si="174"/>
        <v>1.045</v>
      </c>
      <c r="K827" s="9">
        <f>IF(J827=N2,'Masse et Centrage'!$G$44,-1000)</f>
        <v>-1000</v>
      </c>
      <c r="L827" s="9">
        <f t="shared" si="168"/>
        <v>0</v>
      </c>
      <c r="S827" s="9">
        <f t="shared" si="175"/>
        <v>925</v>
      </c>
      <c r="T827" s="9">
        <f>IF(S827&lt;Q8,-1000,IF(S827&lt;=Q10,O10*S827+P10,IF(S827&lt;=Q11,O11*S827+P11,IF(S827&lt;=Q12,O12*S827+P12,8000))))</f>
        <v>8000</v>
      </c>
      <c r="U827" s="9">
        <f>IF(S827&lt;Q13,-1000,IF(S827&lt;=Q15,O15*S827+P15,IF(S827&lt;=Q16,O16*S827+P16,IF(S827&lt;=Q17,O17*S827+P17,8000))))</f>
        <v>8000</v>
      </c>
      <c r="V827" s="9">
        <f>'Perfos Décollage'!F2</f>
        <v>500</v>
      </c>
      <c r="W827" s="9">
        <f t="shared" si="169"/>
        <v>0</v>
      </c>
      <c r="X827" s="9">
        <f t="shared" si="166"/>
        <v>-4000</v>
      </c>
      <c r="Y827" s="9">
        <f t="shared" si="170"/>
        <v>0</v>
      </c>
      <c r="Z827" s="9">
        <f t="shared" si="167"/>
        <v>-4000</v>
      </c>
    </row>
    <row r="828" spans="1:26" ht="15">
      <c r="A828" s="8">
        <f t="shared" si="171"/>
        <v>1.045199999999982</v>
      </c>
      <c r="B828" s="9">
        <f>'Masse et Centrage'!$G$44</f>
        <v>932</v>
      </c>
      <c r="D828" s="8">
        <f t="shared" si="172"/>
        <v>1.045199999999982</v>
      </c>
      <c r="E828" s="9">
        <v>1043</v>
      </c>
      <c r="G828" s="8">
        <f t="shared" si="173"/>
        <v>1.045199999999982</v>
      </c>
      <c r="H828" s="9">
        <v>-1000</v>
      </c>
      <c r="J828" s="8">
        <f t="shared" si="174"/>
        <v>1.0452</v>
      </c>
      <c r="K828" s="9">
        <f>IF(J828=N2,'Masse et Centrage'!$G$44,-1000)</f>
        <v>-1000</v>
      </c>
      <c r="L828" s="9">
        <f t="shared" si="168"/>
        <v>0</v>
      </c>
      <c r="S828" s="9">
        <f t="shared" si="175"/>
        <v>926</v>
      </c>
      <c r="T828" s="9">
        <f>IF(S828&lt;Q8,-1000,IF(S828&lt;=Q10,O10*S828+P10,IF(S828&lt;=Q11,O11*S828+P11,IF(S828&lt;=Q12,O12*S828+P12,8000))))</f>
        <v>8000</v>
      </c>
      <c r="U828" s="9">
        <f>IF(S828&lt;Q13,-1000,IF(S828&lt;=Q15,O15*S828+P15,IF(S828&lt;=Q16,O16*S828+P16,IF(S828&lt;=Q17,O17*S828+P17,8000))))</f>
        <v>8000</v>
      </c>
      <c r="V828" s="9">
        <f>'Perfos Décollage'!F2</f>
        <v>500</v>
      </c>
      <c r="W828" s="9">
        <f t="shared" si="169"/>
        <v>0</v>
      </c>
      <c r="X828" s="9">
        <f t="shared" si="166"/>
        <v>-4000</v>
      </c>
      <c r="Y828" s="9">
        <f t="shared" si="170"/>
        <v>0</v>
      </c>
      <c r="Z828" s="9">
        <f t="shared" si="167"/>
        <v>-4000</v>
      </c>
    </row>
    <row r="829" spans="1:26" ht="15">
      <c r="A829" s="8">
        <f t="shared" si="171"/>
        <v>1.045399999999982</v>
      </c>
      <c r="B829" s="9">
        <f>'Masse et Centrage'!$G$44</f>
        <v>932</v>
      </c>
      <c r="D829" s="8">
        <f t="shared" si="172"/>
        <v>1.045399999999982</v>
      </c>
      <c r="E829" s="9">
        <v>1043</v>
      </c>
      <c r="G829" s="8">
        <f t="shared" si="173"/>
        <v>1.045399999999982</v>
      </c>
      <c r="H829" s="9">
        <v>-1000</v>
      </c>
      <c r="J829" s="8">
        <f t="shared" si="174"/>
        <v>1.0454</v>
      </c>
      <c r="K829" s="9">
        <f>IF(J829=N2,'Masse et Centrage'!$G$44,-1000)</f>
        <v>-1000</v>
      </c>
      <c r="L829" s="9">
        <f t="shared" si="168"/>
        <v>0</v>
      </c>
      <c r="S829" s="9">
        <f t="shared" si="175"/>
        <v>927</v>
      </c>
      <c r="T829" s="9">
        <f>IF(S829&lt;Q8,-1000,IF(S829&lt;=Q10,O10*S829+P10,IF(S829&lt;=Q11,O11*S829+P11,IF(S829&lt;=Q12,O12*S829+P12,8000))))</f>
        <v>8000</v>
      </c>
      <c r="U829" s="9">
        <f>IF(S829&lt;Q13,-1000,IF(S829&lt;=Q15,O15*S829+P15,IF(S829&lt;=Q16,O16*S829+P16,IF(S829&lt;=Q17,O17*S829+P17,8000))))</f>
        <v>8000</v>
      </c>
      <c r="V829" s="9">
        <f>'Perfos Décollage'!F2</f>
        <v>500</v>
      </c>
      <c r="W829" s="9">
        <f t="shared" si="169"/>
        <v>0</v>
      </c>
      <c r="X829" s="9">
        <f t="shared" si="166"/>
        <v>-4000</v>
      </c>
      <c r="Y829" s="9">
        <f t="shared" si="170"/>
        <v>0</v>
      </c>
      <c r="Z829" s="9">
        <f t="shared" si="167"/>
        <v>-4000</v>
      </c>
    </row>
    <row r="830" spans="1:26" ht="15">
      <c r="A830" s="8">
        <f t="shared" si="171"/>
        <v>1.0455999999999819</v>
      </c>
      <c r="B830" s="9">
        <f>'Masse et Centrage'!$G$44</f>
        <v>932</v>
      </c>
      <c r="D830" s="8">
        <f t="shared" si="172"/>
        <v>1.0455999999999819</v>
      </c>
      <c r="E830" s="9">
        <v>1043</v>
      </c>
      <c r="G830" s="8">
        <f t="shared" si="173"/>
        <v>1.0455999999999819</v>
      </c>
      <c r="H830" s="9">
        <v>-1000</v>
      </c>
      <c r="J830" s="8">
        <f t="shared" si="174"/>
        <v>1.0456</v>
      </c>
      <c r="K830" s="9">
        <f>IF(J830=N2,'Masse et Centrage'!$G$44,-1000)</f>
        <v>-1000</v>
      </c>
      <c r="L830" s="9">
        <f t="shared" si="168"/>
        <v>0</v>
      </c>
      <c r="S830" s="9">
        <f t="shared" si="175"/>
        <v>928</v>
      </c>
      <c r="T830" s="9">
        <f>IF(S830&lt;Q8,-1000,IF(S830&lt;=Q10,O10*S830+P10,IF(S830&lt;=Q11,O11*S830+P11,IF(S830&lt;=Q12,O12*S830+P12,8000))))</f>
        <v>8000</v>
      </c>
      <c r="U830" s="9">
        <f>IF(S830&lt;Q13,-1000,IF(S830&lt;=Q15,O15*S830+P15,IF(S830&lt;=Q16,O16*S830+P16,IF(S830&lt;=Q17,O17*S830+P17,8000))))</f>
        <v>8000</v>
      </c>
      <c r="V830" s="9">
        <f>'Perfos Décollage'!F2</f>
        <v>500</v>
      </c>
      <c r="W830" s="9">
        <f t="shared" si="169"/>
        <v>0</v>
      </c>
      <c r="X830" s="9">
        <f t="shared" si="166"/>
        <v>-4000</v>
      </c>
      <c r="Y830" s="9">
        <f t="shared" si="170"/>
        <v>0</v>
      </c>
      <c r="Z830" s="9">
        <f t="shared" si="167"/>
        <v>-4000</v>
      </c>
    </row>
    <row r="831" spans="1:26" ht="15">
      <c r="A831" s="8">
        <f t="shared" si="171"/>
        <v>1.0457999999999819</v>
      </c>
      <c r="B831" s="9">
        <f>'Masse et Centrage'!$G$44</f>
        <v>932</v>
      </c>
      <c r="D831" s="8">
        <f t="shared" si="172"/>
        <v>1.0457999999999819</v>
      </c>
      <c r="E831" s="9">
        <v>1043</v>
      </c>
      <c r="G831" s="8">
        <f t="shared" si="173"/>
        <v>1.0457999999999819</v>
      </c>
      <c r="H831" s="9">
        <v>-1000</v>
      </c>
      <c r="J831" s="8">
        <f t="shared" si="174"/>
        <v>1.0458</v>
      </c>
      <c r="K831" s="9">
        <f>IF(J831=N2,'Masse et Centrage'!$G$44,-1000)</f>
        <v>-1000</v>
      </c>
      <c r="L831" s="9">
        <f t="shared" si="168"/>
        <v>0</v>
      </c>
      <c r="S831" s="9">
        <f t="shared" si="175"/>
        <v>929</v>
      </c>
      <c r="T831" s="9">
        <f>IF(S831&lt;Q8,-1000,IF(S831&lt;=Q10,O10*S831+P10,IF(S831&lt;=Q11,O11*S831+P11,IF(S831&lt;=Q12,O12*S831+P12,8000))))</f>
        <v>8000</v>
      </c>
      <c r="U831" s="9">
        <f>IF(S831&lt;Q13,-1000,IF(S831&lt;=Q15,O15*S831+P15,IF(S831&lt;=Q16,O16*S831+P16,IF(S831&lt;=Q17,O17*S831+P17,8000))))</f>
        <v>8000</v>
      </c>
      <c r="V831" s="9">
        <f>'Perfos Décollage'!F2</f>
        <v>500</v>
      </c>
      <c r="W831" s="9">
        <f t="shared" si="169"/>
        <v>0</v>
      </c>
      <c r="X831" s="9">
        <f t="shared" si="166"/>
        <v>-4000</v>
      </c>
      <c r="Y831" s="9">
        <f t="shared" si="170"/>
        <v>0</v>
      </c>
      <c r="Z831" s="9">
        <f t="shared" si="167"/>
        <v>-4000</v>
      </c>
    </row>
    <row r="832" spans="1:26" ht="15">
      <c r="A832" s="8">
        <f t="shared" si="171"/>
        <v>1.0459999999999818</v>
      </c>
      <c r="B832" s="9">
        <f>'Masse et Centrage'!$G$44</f>
        <v>932</v>
      </c>
      <c r="D832" s="8">
        <f t="shared" si="172"/>
        <v>1.0459999999999818</v>
      </c>
      <c r="E832" s="9">
        <v>1043</v>
      </c>
      <c r="G832" s="8">
        <f t="shared" si="173"/>
        <v>1.0459999999999818</v>
      </c>
      <c r="H832" s="9">
        <v>-1000</v>
      </c>
      <c r="J832" s="8">
        <f t="shared" si="174"/>
        <v>1.046</v>
      </c>
      <c r="K832" s="9">
        <f>IF(J832=N2,'Masse et Centrage'!$G$44,-1000)</f>
        <v>-1000</v>
      </c>
      <c r="L832" s="9">
        <f t="shared" si="168"/>
        <v>0</v>
      </c>
      <c r="S832" s="9">
        <f t="shared" si="175"/>
        <v>930</v>
      </c>
      <c r="T832" s="9">
        <f>IF(S832&lt;Q8,-1000,IF(S832&lt;=Q10,O10*S832+P10,IF(S832&lt;=Q11,O11*S832+P11,IF(S832&lt;=Q12,O12*S832+P12,8000))))</f>
        <v>8000</v>
      </c>
      <c r="U832" s="9">
        <f>IF(S832&lt;Q13,-1000,IF(S832&lt;=Q15,O15*S832+P15,IF(S832&lt;=Q16,O16*S832+P16,IF(S832&lt;=Q17,O17*S832+P17,8000))))</f>
        <v>8000</v>
      </c>
      <c r="V832" s="9">
        <f>'Perfos Décollage'!F2</f>
        <v>500</v>
      </c>
      <c r="W832" s="9">
        <f t="shared" si="169"/>
        <v>0</v>
      </c>
      <c r="X832" s="9">
        <f t="shared" si="166"/>
        <v>-4000</v>
      </c>
      <c r="Y832" s="9">
        <f t="shared" si="170"/>
        <v>0</v>
      </c>
      <c r="Z832" s="9">
        <f t="shared" si="167"/>
        <v>-4000</v>
      </c>
    </row>
    <row r="833" spans="1:26" ht="15">
      <c r="A833" s="8">
        <f t="shared" si="171"/>
        <v>1.0461999999999818</v>
      </c>
      <c r="B833" s="9">
        <f>'Masse et Centrage'!$G$44</f>
        <v>932</v>
      </c>
      <c r="D833" s="8">
        <f t="shared" si="172"/>
        <v>1.0461999999999818</v>
      </c>
      <c r="E833" s="9">
        <v>1043</v>
      </c>
      <c r="G833" s="8">
        <f t="shared" si="173"/>
        <v>1.0461999999999818</v>
      </c>
      <c r="H833" s="9">
        <v>-1000</v>
      </c>
      <c r="J833" s="8">
        <f t="shared" si="174"/>
        <v>1.0462</v>
      </c>
      <c r="K833" s="9">
        <f>IF(J833=N2,'Masse et Centrage'!$G$44,-1000)</f>
        <v>-1000</v>
      </c>
      <c r="L833" s="9">
        <f t="shared" si="168"/>
        <v>0</v>
      </c>
      <c r="S833" s="9">
        <f t="shared" si="175"/>
        <v>931</v>
      </c>
      <c r="T833" s="9">
        <f>IF(S833&lt;Q8,-1000,IF(S833&lt;=Q10,O10*S833+P10,IF(S833&lt;=Q11,O11*S833+P11,IF(S833&lt;=Q12,O12*S833+P12,8000))))</f>
        <v>8000</v>
      </c>
      <c r="U833" s="9">
        <f>IF(S833&lt;Q13,-1000,IF(S833&lt;=Q15,O15*S833+P15,IF(S833&lt;=Q16,O16*S833+P16,IF(S833&lt;=Q17,O17*S833+P17,8000))))</f>
        <v>8000</v>
      </c>
      <c r="V833" s="9">
        <f>'Perfos Décollage'!F2</f>
        <v>500</v>
      </c>
      <c r="W833" s="9">
        <f t="shared" si="169"/>
        <v>0</v>
      </c>
      <c r="X833" s="9">
        <f t="shared" si="166"/>
        <v>-4000</v>
      </c>
      <c r="Y833" s="9">
        <f t="shared" si="170"/>
        <v>0</v>
      </c>
      <c r="Z833" s="9">
        <f t="shared" si="167"/>
        <v>-4000</v>
      </c>
    </row>
    <row r="834" spans="1:26" ht="15">
      <c r="A834" s="8">
        <f t="shared" si="171"/>
        <v>1.0463999999999818</v>
      </c>
      <c r="B834" s="9">
        <f>'Masse et Centrage'!$G$44</f>
        <v>932</v>
      </c>
      <c r="D834" s="8">
        <f t="shared" si="172"/>
        <v>1.0463999999999818</v>
      </c>
      <c r="E834" s="9">
        <v>1043</v>
      </c>
      <c r="G834" s="8">
        <f t="shared" si="173"/>
        <v>1.0463999999999818</v>
      </c>
      <c r="H834" s="9">
        <v>-1000</v>
      </c>
      <c r="J834" s="8">
        <f t="shared" si="174"/>
        <v>1.0464</v>
      </c>
      <c r="K834" s="9">
        <f>IF(J834=N2,'Masse et Centrage'!$G$44,-1000)</f>
        <v>-1000</v>
      </c>
      <c r="L834" s="9">
        <f t="shared" si="168"/>
        <v>0</v>
      </c>
      <c r="S834" s="9">
        <f t="shared" si="175"/>
        <v>932</v>
      </c>
      <c r="T834" s="9">
        <f>IF(S834&lt;Q8,-1000,IF(S834&lt;=Q10,O10*S834+P10,IF(S834&lt;=Q11,O11*S834+P11,IF(S834&lt;=Q12,O12*S834+P12,8000))))</f>
        <v>8000</v>
      </c>
      <c r="U834" s="9">
        <f>IF(S834&lt;Q13,-1000,IF(S834&lt;=Q15,O15*S834+P15,IF(S834&lt;=Q16,O16*S834+P16,IF(S834&lt;=Q17,O17*S834+P17,8000))))</f>
        <v>8000</v>
      </c>
      <c r="V834" s="9">
        <f>'Perfos Décollage'!F2</f>
        <v>500</v>
      </c>
      <c r="W834" s="9">
        <f t="shared" si="169"/>
        <v>0</v>
      </c>
      <c r="X834" s="9">
        <f aca="true" t="shared" si="176" ref="X834:X897">IF(W834=0,-4000,T834)</f>
        <v>-4000</v>
      </c>
      <c r="Y834" s="9">
        <f t="shared" si="170"/>
        <v>0</v>
      </c>
      <c r="Z834" s="9">
        <f aca="true" t="shared" si="177" ref="Z834:Z897">IF(Y834=0,-4000,U834)</f>
        <v>-4000</v>
      </c>
    </row>
    <row r="835" spans="1:26" ht="15">
      <c r="A835" s="8">
        <f t="shared" si="171"/>
        <v>1.0465999999999818</v>
      </c>
      <c r="B835" s="9">
        <f>'Masse et Centrage'!$G$44</f>
        <v>932</v>
      </c>
      <c r="D835" s="8">
        <f t="shared" si="172"/>
        <v>1.0465999999999818</v>
      </c>
      <c r="E835" s="9">
        <v>1043</v>
      </c>
      <c r="G835" s="8">
        <f t="shared" si="173"/>
        <v>1.0465999999999818</v>
      </c>
      <c r="H835" s="9">
        <v>-1000</v>
      </c>
      <c r="J835" s="8">
        <f t="shared" si="174"/>
        <v>1.0466</v>
      </c>
      <c r="K835" s="9">
        <f>IF(J835=N2,'Masse et Centrage'!$G$44,-1000)</f>
        <v>-1000</v>
      </c>
      <c r="L835" s="9">
        <f aca="true" t="shared" si="178" ref="L835:L898">IF(K835&gt;E835,1,0)</f>
        <v>0</v>
      </c>
      <c r="S835" s="9">
        <f t="shared" si="175"/>
        <v>933</v>
      </c>
      <c r="T835" s="9">
        <f>IF(S835&lt;Q8,-1000,IF(S835&lt;=Q10,O10*S835+P10,IF(S835&lt;=Q11,O11*S835+P11,IF(S835&lt;=Q12,O12*S835+P12,8000))))</f>
        <v>8000</v>
      </c>
      <c r="U835" s="9">
        <f>IF(S835&lt;Q13,-1000,IF(S835&lt;=Q15,O15*S835+P15,IF(S835&lt;=Q16,O16*S835+P16,IF(S835&lt;=Q17,O17*S835+P17,8000))))</f>
        <v>8000</v>
      </c>
      <c r="V835" s="9">
        <f>'Perfos Décollage'!F2</f>
        <v>500</v>
      </c>
      <c r="W835" s="9">
        <f aca="true" t="shared" si="179" ref="W835:W898">IF(AND(V835&lt;=T835,V835&gt;T834),S835,0)</f>
        <v>0</v>
      </c>
      <c r="X835" s="9">
        <f t="shared" si="176"/>
        <v>-4000</v>
      </c>
      <c r="Y835" s="9">
        <f aca="true" t="shared" si="180" ref="Y835:Y898">IF(AND(V835&lt;=U835,V835&gt;U834),S835,0)</f>
        <v>0</v>
      </c>
      <c r="Z835" s="9">
        <f t="shared" si="177"/>
        <v>-4000</v>
      </c>
    </row>
    <row r="836" spans="1:26" ht="15">
      <c r="A836" s="8">
        <f aca="true" t="shared" si="181" ref="A836:A899">A835+0.0002</f>
        <v>1.0467999999999817</v>
      </c>
      <c r="B836" s="9">
        <f>'Masse et Centrage'!$G$44</f>
        <v>932</v>
      </c>
      <c r="D836" s="8">
        <f aca="true" t="shared" si="182" ref="D836:D899">D835+0.0002</f>
        <v>1.0467999999999817</v>
      </c>
      <c r="E836" s="9">
        <v>1043</v>
      </c>
      <c r="G836" s="8">
        <f aca="true" t="shared" si="183" ref="G836:G899">G835+0.0002</f>
        <v>1.0467999999999817</v>
      </c>
      <c r="H836" s="9">
        <v>-1000</v>
      </c>
      <c r="J836" s="8">
        <f aca="true" t="shared" si="184" ref="J836:J899">ROUND(J835+0.0002,4)</f>
        <v>1.0468</v>
      </c>
      <c r="K836" s="9">
        <f>IF(J836=N2,'Masse et Centrage'!$G$44,-1000)</f>
        <v>-1000</v>
      </c>
      <c r="L836" s="9">
        <f t="shared" si="178"/>
        <v>0</v>
      </c>
      <c r="S836" s="9">
        <f aca="true" t="shared" si="185" ref="S836:S899">S835+1</f>
        <v>934</v>
      </c>
      <c r="T836" s="9">
        <f>IF(S836&lt;Q8,-1000,IF(S836&lt;=Q10,O10*S836+P10,IF(S836&lt;=Q11,O11*S836+P11,IF(S836&lt;=Q12,O12*S836+P12,8000))))</f>
        <v>8000</v>
      </c>
      <c r="U836" s="9">
        <f>IF(S836&lt;Q13,-1000,IF(S836&lt;=Q15,O15*S836+P15,IF(S836&lt;=Q16,O16*S836+P16,IF(S836&lt;=Q17,O17*S836+P17,8000))))</f>
        <v>8000</v>
      </c>
      <c r="V836" s="9">
        <f>'Perfos Décollage'!F2</f>
        <v>500</v>
      </c>
      <c r="W836" s="9">
        <f t="shared" si="179"/>
        <v>0</v>
      </c>
      <c r="X836" s="9">
        <f t="shared" si="176"/>
        <v>-4000</v>
      </c>
      <c r="Y836" s="9">
        <f t="shared" si="180"/>
        <v>0</v>
      </c>
      <c r="Z836" s="9">
        <f t="shared" si="177"/>
        <v>-4000</v>
      </c>
    </row>
    <row r="837" spans="1:26" ht="15">
      <c r="A837" s="8">
        <f t="shared" si="181"/>
        <v>1.0469999999999817</v>
      </c>
      <c r="B837" s="9">
        <f>'Masse et Centrage'!$G$44</f>
        <v>932</v>
      </c>
      <c r="D837" s="8">
        <f t="shared" si="182"/>
        <v>1.0469999999999817</v>
      </c>
      <c r="E837" s="9">
        <v>1043</v>
      </c>
      <c r="G837" s="8">
        <f t="shared" si="183"/>
        <v>1.0469999999999817</v>
      </c>
      <c r="H837" s="9">
        <v>-1000</v>
      </c>
      <c r="J837" s="8">
        <f t="shared" si="184"/>
        <v>1.047</v>
      </c>
      <c r="K837" s="9">
        <f>IF(J837=N2,'Masse et Centrage'!$G$44,-1000)</f>
        <v>932</v>
      </c>
      <c r="L837" s="9">
        <f t="shared" si="178"/>
        <v>0</v>
      </c>
      <c r="S837" s="9">
        <f t="shared" si="185"/>
        <v>935</v>
      </c>
      <c r="T837" s="9">
        <f>IF(S837&lt;Q8,-1000,IF(S837&lt;=Q10,O10*S837+P10,IF(S837&lt;=Q11,O11*S837+P11,IF(S837&lt;=Q12,O12*S837+P12,8000))))</f>
        <v>8000</v>
      </c>
      <c r="U837" s="9">
        <f>IF(S837&lt;Q13,-1000,IF(S837&lt;=Q15,O15*S837+P15,IF(S837&lt;=Q16,O16*S837+P16,IF(S837&lt;=Q17,O17*S837+P17,8000))))</f>
        <v>8000</v>
      </c>
      <c r="V837" s="9">
        <f>'Perfos Décollage'!F2</f>
        <v>500</v>
      </c>
      <c r="W837" s="9">
        <f t="shared" si="179"/>
        <v>0</v>
      </c>
      <c r="X837" s="9">
        <f t="shared" si="176"/>
        <v>-4000</v>
      </c>
      <c r="Y837" s="9">
        <f t="shared" si="180"/>
        <v>0</v>
      </c>
      <c r="Z837" s="9">
        <f t="shared" si="177"/>
        <v>-4000</v>
      </c>
    </row>
    <row r="838" spans="1:26" ht="15">
      <c r="A838" s="8">
        <f t="shared" si="181"/>
        <v>1.0471999999999817</v>
      </c>
      <c r="B838" s="9">
        <f>'Masse et Centrage'!$G$44</f>
        <v>932</v>
      </c>
      <c r="D838" s="8">
        <f t="shared" si="182"/>
        <v>1.0471999999999817</v>
      </c>
      <c r="E838" s="9">
        <v>1043</v>
      </c>
      <c r="G838" s="8">
        <f t="shared" si="183"/>
        <v>1.0471999999999817</v>
      </c>
      <c r="H838" s="9">
        <v>-1000</v>
      </c>
      <c r="J838" s="8">
        <f t="shared" si="184"/>
        <v>1.0472</v>
      </c>
      <c r="K838" s="9">
        <f>IF(J838=N2,'Masse et Centrage'!$G$44,-1000)</f>
        <v>-1000</v>
      </c>
      <c r="L838" s="9">
        <f t="shared" si="178"/>
        <v>0</v>
      </c>
      <c r="S838" s="9">
        <f t="shared" si="185"/>
        <v>936</v>
      </c>
      <c r="T838" s="9">
        <f>IF(S838&lt;Q8,-1000,IF(S838&lt;=Q10,O10*S838+P10,IF(S838&lt;=Q11,O11*S838+P11,IF(S838&lt;=Q12,O12*S838+P12,8000))))</f>
        <v>8000</v>
      </c>
      <c r="U838" s="9">
        <f>IF(S838&lt;Q13,-1000,IF(S838&lt;=Q15,O15*S838+P15,IF(S838&lt;=Q16,O16*S838+P16,IF(S838&lt;=Q17,O17*S838+P17,8000))))</f>
        <v>8000</v>
      </c>
      <c r="V838" s="9">
        <f>'Perfos Décollage'!F2</f>
        <v>500</v>
      </c>
      <c r="W838" s="9">
        <f t="shared" si="179"/>
        <v>0</v>
      </c>
      <c r="X838" s="9">
        <f t="shared" si="176"/>
        <v>-4000</v>
      </c>
      <c r="Y838" s="9">
        <f t="shared" si="180"/>
        <v>0</v>
      </c>
      <c r="Z838" s="9">
        <f t="shared" si="177"/>
        <v>-4000</v>
      </c>
    </row>
    <row r="839" spans="1:26" ht="15">
      <c r="A839" s="8">
        <f t="shared" si="181"/>
        <v>1.0473999999999817</v>
      </c>
      <c r="B839" s="9">
        <f>'Masse et Centrage'!$G$44</f>
        <v>932</v>
      </c>
      <c r="D839" s="8">
        <f t="shared" si="182"/>
        <v>1.0473999999999817</v>
      </c>
      <c r="E839" s="9">
        <v>1043</v>
      </c>
      <c r="G839" s="8">
        <f t="shared" si="183"/>
        <v>1.0473999999999817</v>
      </c>
      <c r="H839" s="9">
        <v>-1000</v>
      </c>
      <c r="J839" s="8">
        <f t="shared" si="184"/>
        <v>1.0474</v>
      </c>
      <c r="K839" s="9">
        <f>IF(J839=N2,'Masse et Centrage'!$G$44,-1000)</f>
        <v>-1000</v>
      </c>
      <c r="L839" s="9">
        <f t="shared" si="178"/>
        <v>0</v>
      </c>
      <c r="S839" s="9">
        <f t="shared" si="185"/>
        <v>937</v>
      </c>
      <c r="T839" s="9">
        <f>IF(S839&lt;Q8,-1000,IF(S839&lt;=Q10,O10*S839+P10,IF(S839&lt;=Q11,O11*S839+P11,IF(S839&lt;=Q12,O12*S839+P12,8000))))</f>
        <v>8000</v>
      </c>
      <c r="U839" s="9">
        <f>IF(S839&lt;Q13,-1000,IF(S839&lt;=Q15,O15*S839+P15,IF(S839&lt;=Q16,O16*S839+P16,IF(S839&lt;=Q17,O17*S839+P17,8000))))</f>
        <v>8000</v>
      </c>
      <c r="V839" s="9">
        <f>'Perfos Décollage'!F2</f>
        <v>500</v>
      </c>
      <c r="W839" s="9">
        <f t="shared" si="179"/>
        <v>0</v>
      </c>
      <c r="X839" s="9">
        <f t="shared" si="176"/>
        <v>-4000</v>
      </c>
      <c r="Y839" s="9">
        <f t="shared" si="180"/>
        <v>0</v>
      </c>
      <c r="Z839" s="9">
        <f t="shared" si="177"/>
        <v>-4000</v>
      </c>
    </row>
    <row r="840" spans="1:26" ht="15">
      <c r="A840" s="8">
        <f t="shared" si="181"/>
        <v>1.0475999999999817</v>
      </c>
      <c r="B840" s="9">
        <f>'Masse et Centrage'!$G$44</f>
        <v>932</v>
      </c>
      <c r="D840" s="8">
        <f t="shared" si="182"/>
        <v>1.0475999999999817</v>
      </c>
      <c r="E840" s="9">
        <v>1043</v>
      </c>
      <c r="G840" s="8">
        <f t="shared" si="183"/>
        <v>1.0475999999999817</v>
      </c>
      <c r="H840" s="9">
        <v>-1000</v>
      </c>
      <c r="J840" s="8">
        <f t="shared" si="184"/>
        <v>1.0476</v>
      </c>
      <c r="K840" s="9">
        <f>IF(J840=N2,'Masse et Centrage'!$G$44,-1000)</f>
        <v>-1000</v>
      </c>
      <c r="L840" s="9">
        <f t="shared" si="178"/>
        <v>0</v>
      </c>
      <c r="S840" s="9">
        <f t="shared" si="185"/>
        <v>938</v>
      </c>
      <c r="T840" s="9">
        <f>IF(S840&lt;Q8,-1000,IF(S840&lt;=Q10,O10*S840+P10,IF(S840&lt;=Q11,O11*S840+P11,IF(S840&lt;=Q12,O12*S840+P12,8000))))</f>
        <v>8000</v>
      </c>
      <c r="U840" s="9">
        <f>IF(S840&lt;Q13,-1000,IF(S840&lt;=Q15,O15*S840+P15,IF(S840&lt;=Q16,O16*S840+P16,IF(S840&lt;=Q17,O17*S840+P17,8000))))</f>
        <v>8000</v>
      </c>
      <c r="V840" s="9">
        <f>'Perfos Décollage'!F2</f>
        <v>500</v>
      </c>
      <c r="W840" s="9">
        <f t="shared" si="179"/>
        <v>0</v>
      </c>
      <c r="X840" s="9">
        <f t="shared" si="176"/>
        <v>-4000</v>
      </c>
      <c r="Y840" s="9">
        <f t="shared" si="180"/>
        <v>0</v>
      </c>
      <c r="Z840" s="9">
        <f t="shared" si="177"/>
        <v>-4000</v>
      </c>
    </row>
    <row r="841" spans="1:26" ht="15">
      <c r="A841" s="8">
        <f t="shared" si="181"/>
        <v>1.0477999999999816</v>
      </c>
      <c r="B841" s="9">
        <f>'Masse et Centrage'!$G$44</f>
        <v>932</v>
      </c>
      <c r="D841" s="8">
        <f t="shared" si="182"/>
        <v>1.0477999999999816</v>
      </c>
      <c r="E841" s="9">
        <v>1043</v>
      </c>
      <c r="G841" s="8">
        <f t="shared" si="183"/>
        <v>1.0477999999999816</v>
      </c>
      <c r="H841" s="9">
        <v>-1000</v>
      </c>
      <c r="J841" s="8">
        <f t="shared" si="184"/>
        <v>1.0478</v>
      </c>
      <c r="K841" s="9">
        <f>IF(J841=N2,'Masse et Centrage'!$G$44,-1000)</f>
        <v>-1000</v>
      </c>
      <c r="L841" s="9">
        <f t="shared" si="178"/>
        <v>0</v>
      </c>
      <c r="S841" s="9">
        <f t="shared" si="185"/>
        <v>939</v>
      </c>
      <c r="T841" s="9">
        <f>IF(S841&lt;Q8,-1000,IF(S841&lt;=Q10,O10*S841+P10,IF(S841&lt;=Q11,O11*S841+P11,IF(S841&lt;=Q12,O12*S841+P12,8000))))</f>
        <v>8000</v>
      </c>
      <c r="U841" s="9">
        <f>IF(S841&lt;Q13,-1000,IF(S841&lt;=Q15,O15*S841+P15,IF(S841&lt;=Q16,O16*S841+P16,IF(S841&lt;=Q17,O17*S841+P17,8000))))</f>
        <v>8000</v>
      </c>
      <c r="V841" s="9">
        <f>'Perfos Décollage'!F2</f>
        <v>500</v>
      </c>
      <c r="W841" s="9">
        <f t="shared" si="179"/>
        <v>0</v>
      </c>
      <c r="X841" s="9">
        <f t="shared" si="176"/>
        <v>-4000</v>
      </c>
      <c r="Y841" s="9">
        <f t="shared" si="180"/>
        <v>0</v>
      </c>
      <c r="Z841" s="9">
        <f t="shared" si="177"/>
        <v>-4000</v>
      </c>
    </row>
    <row r="842" spans="1:26" ht="15">
      <c r="A842" s="8">
        <f t="shared" si="181"/>
        <v>1.0479999999999816</v>
      </c>
      <c r="B842" s="9">
        <f>'Masse et Centrage'!$G$44</f>
        <v>932</v>
      </c>
      <c r="D842" s="8">
        <f t="shared" si="182"/>
        <v>1.0479999999999816</v>
      </c>
      <c r="E842" s="9">
        <v>1043</v>
      </c>
      <c r="G842" s="8">
        <f t="shared" si="183"/>
        <v>1.0479999999999816</v>
      </c>
      <c r="H842" s="9">
        <v>-1000</v>
      </c>
      <c r="J842" s="8">
        <f t="shared" si="184"/>
        <v>1.048</v>
      </c>
      <c r="K842" s="9">
        <f>IF(J842=N2,'Masse et Centrage'!$G$44,-1000)</f>
        <v>-1000</v>
      </c>
      <c r="L842" s="9">
        <f t="shared" si="178"/>
        <v>0</v>
      </c>
      <c r="S842" s="9">
        <f t="shared" si="185"/>
        <v>940</v>
      </c>
      <c r="T842" s="9">
        <f>IF(S842&lt;Q8,-1000,IF(S842&lt;=Q10,O10*S842+P10,IF(S842&lt;=Q11,O11*S842+P11,IF(S842&lt;=Q12,O12*S842+P12,8000))))</f>
        <v>8000</v>
      </c>
      <c r="U842" s="9">
        <f>IF(S842&lt;Q13,-1000,IF(S842&lt;=Q15,O15*S842+P15,IF(S842&lt;=Q16,O16*S842+P16,IF(S842&lt;=Q17,O17*S842+P17,8000))))</f>
        <v>8000</v>
      </c>
      <c r="V842" s="9">
        <f>'Perfos Décollage'!F2</f>
        <v>500</v>
      </c>
      <c r="W842" s="9">
        <f t="shared" si="179"/>
        <v>0</v>
      </c>
      <c r="X842" s="9">
        <f t="shared" si="176"/>
        <v>-4000</v>
      </c>
      <c r="Y842" s="9">
        <f t="shared" si="180"/>
        <v>0</v>
      </c>
      <c r="Z842" s="9">
        <f t="shared" si="177"/>
        <v>-4000</v>
      </c>
    </row>
    <row r="843" spans="1:26" ht="15">
      <c r="A843" s="8">
        <f t="shared" si="181"/>
        <v>1.0481999999999816</v>
      </c>
      <c r="B843" s="9">
        <f>'Masse et Centrage'!$G$44</f>
        <v>932</v>
      </c>
      <c r="D843" s="8">
        <f t="shared" si="182"/>
        <v>1.0481999999999816</v>
      </c>
      <c r="E843" s="9">
        <v>1043</v>
      </c>
      <c r="G843" s="8">
        <f t="shared" si="183"/>
        <v>1.0481999999999816</v>
      </c>
      <c r="H843" s="9">
        <v>-1000</v>
      </c>
      <c r="J843" s="8">
        <f t="shared" si="184"/>
        <v>1.0482</v>
      </c>
      <c r="K843" s="9">
        <f>IF(J843=N2,'Masse et Centrage'!$G$44,-1000)</f>
        <v>-1000</v>
      </c>
      <c r="L843" s="9">
        <f t="shared" si="178"/>
        <v>0</v>
      </c>
      <c r="S843" s="9">
        <f t="shared" si="185"/>
        <v>941</v>
      </c>
      <c r="T843" s="9">
        <f>IF(S843&lt;Q8,-1000,IF(S843&lt;=Q10,O10*S843+P10,IF(S843&lt;=Q11,O11*S843+P11,IF(S843&lt;=Q12,O12*S843+P12,8000))))</f>
        <v>8000</v>
      </c>
      <c r="U843" s="9">
        <f>IF(S843&lt;Q13,-1000,IF(S843&lt;=Q15,O15*S843+P15,IF(S843&lt;=Q16,O16*S843+P16,IF(S843&lt;=Q17,O17*S843+P17,8000))))</f>
        <v>8000</v>
      </c>
      <c r="V843" s="9">
        <f>'Perfos Décollage'!F2</f>
        <v>500</v>
      </c>
      <c r="W843" s="9">
        <f t="shared" si="179"/>
        <v>0</v>
      </c>
      <c r="X843" s="9">
        <f t="shared" si="176"/>
        <v>-4000</v>
      </c>
      <c r="Y843" s="9">
        <f t="shared" si="180"/>
        <v>0</v>
      </c>
      <c r="Z843" s="9">
        <f t="shared" si="177"/>
        <v>-4000</v>
      </c>
    </row>
    <row r="844" spans="1:26" ht="15">
      <c r="A844" s="8">
        <f t="shared" si="181"/>
        <v>1.0483999999999816</v>
      </c>
      <c r="B844" s="9">
        <f>'Masse et Centrage'!$G$44</f>
        <v>932</v>
      </c>
      <c r="D844" s="8">
        <f t="shared" si="182"/>
        <v>1.0483999999999816</v>
      </c>
      <c r="E844" s="9">
        <v>1043</v>
      </c>
      <c r="G844" s="8">
        <f t="shared" si="183"/>
        <v>1.0483999999999816</v>
      </c>
      <c r="H844" s="9">
        <v>-1000</v>
      </c>
      <c r="J844" s="8">
        <f t="shared" si="184"/>
        <v>1.0484</v>
      </c>
      <c r="K844" s="9">
        <f>IF(J844=N2,'Masse et Centrage'!$G$44,-1000)</f>
        <v>-1000</v>
      </c>
      <c r="L844" s="9">
        <f t="shared" si="178"/>
        <v>0</v>
      </c>
      <c r="S844" s="9">
        <f t="shared" si="185"/>
        <v>942</v>
      </c>
      <c r="T844" s="9">
        <f>IF(S844&lt;Q8,-1000,IF(S844&lt;=Q10,O10*S844+P10,IF(S844&lt;=Q11,O11*S844+P11,IF(S844&lt;=Q12,O12*S844+P12,8000))))</f>
        <v>8000</v>
      </c>
      <c r="U844" s="9">
        <f>IF(S844&lt;Q13,-1000,IF(S844&lt;=Q15,O15*S844+P15,IF(S844&lt;=Q16,O16*S844+P16,IF(S844&lt;=Q17,O17*S844+P17,8000))))</f>
        <v>8000</v>
      </c>
      <c r="V844" s="9">
        <f>'Perfos Décollage'!F2</f>
        <v>500</v>
      </c>
      <c r="W844" s="9">
        <f t="shared" si="179"/>
        <v>0</v>
      </c>
      <c r="X844" s="9">
        <f t="shared" si="176"/>
        <v>-4000</v>
      </c>
      <c r="Y844" s="9">
        <f t="shared" si="180"/>
        <v>0</v>
      </c>
      <c r="Z844" s="9">
        <f t="shared" si="177"/>
        <v>-4000</v>
      </c>
    </row>
    <row r="845" spans="1:26" ht="15">
      <c r="A845" s="8">
        <f t="shared" si="181"/>
        <v>1.0485999999999815</v>
      </c>
      <c r="B845" s="9">
        <f>'Masse et Centrage'!$G$44</f>
        <v>932</v>
      </c>
      <c r="D845" s="8">
        <f t="shared" si="182"/>
        <v>1.0485999999999815</v>
      </c>
      <c r="E845" s="9">
        <v>1043</v>
      </c>
      <c r="G845" s="8">
        <f t="shared" si="183"/>
        <v>1.0485999999999815</v>
      </c>
      <c r="H845" s="9">
        <v>-1000</v>
      </c>
      <c r="J845" s="8">
        <f t="shared" si="184"/>
        <v>1.0486</v>
      </c>
      <c r="K845" s="9">
        <f>IF(J845=N2,'Masse et Centrage'!$G$44,-1000)</f>
        <v>-1000</v>
      </c>
      <c r="L845" s="9">
        <f t="shared" si="178"/>
        <v>0</v>
      </c>
      <c r="S845" s="9">
        <f t="shared" si="185"/>
        <v>943</v>
      </c>
      <c r="T845" s="9">
        <f>IF(S845&lt;Q8,-1000,IF(S845&lt;=Q10,O10*S845+P10,IF(S845&lt;=Q11,O11*S845+P11,IF(S845&lt;=Q12,O12*S845+P12,8000))))</f>
        <v>8000</v>
      </c>
      <c r="U845" s="9">
        <f>IF(S845&lt;Q13,-1000,IF(S845&lt;=Q15,O15*S845+P15,IF(S845&lt;=Q16,O16*S845+P16,IF(S845&lt;=Q17,O17*S845+P17,8000))))</f>
        <v>8000</v>
      </c>
      <c r="V845" s="9">
        <f>'Perfos Décollage'!F2</f>
        <v>500</v>
      </c>
      <c r="W845" s="9">
        <f t="shared" si="179"/>
        <v>0</v>
      </c>
      <c r="X845" s="9">
        <f t="shared" si="176"/>
        <v>-4000</v>
      </c>
      <c r="Y845" s="9">
        <f t="shared" si="180"/>
        <v>0</v>
      </c>
      <c r="Z845" s="9">
        <f t="shared" si="177"/>
        <v>-4000</v>
      </c>
    </row>
    <row r="846" spans="1:26" ht="15">
      <c r="A846" s="8">
        <f t="shared" si="181"/>
        <v>1.0487999999999815</v>
      </c>
      <c r="B846" s="9">
        <f>'Masse et Centrage'!$G$44</f>
        <v>932</v>
      </c>
      <c r="D846" s="8">
        <f t="shared" si="182"/>
        <v>1.0487999999999815</v>
      </c>
      <c r="E846" s="9">
        <v>1043</v>
      </c>
      <c r="G846" s="8">
        <f t="shared" si="183"/>
        <v>1.0487999999999815</v>
      </c>
      <c r="H846" s="9">
        <v>-1000</v>
      </c>
      <c r="J846" s="8">
        <f t="shared" si="184"/>
        <v>1.0488</v>
      </c>
      <c r="K846" s="9">
        <f>IF(J846=N2,'Masse et Centrage'!$G$44,-1000)</f>
        <v>-1000</v>
      </c>
      <c r="L846" s="9">
        <f t="shared" si="178"/>
        <v>0</v>
      </c>
      <c r="S846" s="9">
        <f t="shared" si="185"/>
        <v>944</v>
      </c>
      <c r="T846" s="9">
        <f>IF(S846&lt;Q8,-1000,IF(S846&lt;=Q10,O10*S846+P10,IF(S846&lt;=Q11,O11*S846+P11,IF(S846&lt;=Q12,O12*S846+P12,8000))))</f>
        <v>8000</v>
      </c>
      <c r="U846" s="9">
        <f>IF(S846&lt;Q13,-1000,IF(S846&lt;=Q15,O15*S846+P15,IF(S846&lt;=Q16,O16*S846+P16,IF(S846&lt;=Q17,O17*S846+P17,8000))))</f>
        <v>8000</v>
      </c>
      <c r="V846" s="9">
        <f>'Perfos Décollage'!F2</f>
        <v>500</v>
      </c>
      <c r="W846" s="9">
        <f t="shared" si="179"/>
        <v>0</v>
      </c>
      <c r="X846" s="9">
        <f t="shared" si="176"/>
        <v>-4000</v>
      </c>
      <c r="Y846" s="9">
        <f t="shared" si="180"/>
        <v>0</v>
      </c>
      <c r="Z846" s="9">
        <f t="shared" si="177"/>
        <v>-4000</v>
      </c>
    </row>
    <row r="847" spans="1:26" ht="15">
      <c r="A847" s="8">
        <f t="shared" si="181"/>
        <v>1.0489999999999815</v>
      </c>
      <c r="B847" s="9">
        <f>'Masse et Centrage'!$G$44</f>
        <v>932</v>
      </c>
      <c r="D847" s="8">
        <f t="shared" si="182"/>
        <v>1.0489999999999815</v>
      </c>
      <c r="E847" s="9">
        <v>1043</v>
      </c>
      <c r="G847" s="8">
        <f t="shared" si="183"/>
        <v>1.0489999999999815</v>
      </c>
      <c r="H847" s="9">
        <v>-1000</v>
      </c>
      <c r="J847" s="8">
        <f t="shared" si="184"/>
        <v>1.049</v>
      </c>
      <c r="K847" s="9">
        <f>IF(J847=N2,'Masse et Centrage'!$G$44,-1000)</f>
        <v>-1000</v>
      </c>
      <c r="L847" s="9">
        <f t="shared" si="178"/>
        <v>0</v>
      </c>
      <c r="S847" s="9">
        <f t="shared" si="185"/>
        <v>945</v>
      </c>
      <c r="T847" s="9">
        <f>IF(S847&lt;Q8,-1000,IF(S847&lt;=Q10,O10*S847+P10,IF(S847&lt;=Q11,O11*S847+P11,IF(S847&lt;=Q12,O12*S847+P12,8000))))</f>
        <v>8000</v>
      </c>
      <c r="U847" s="9">
        <f>IF(S847&lt;Q13,-1000,IF(S847&lt;=Q15,O15*S847+P15,IF(S847&lt;=Q16,O16*S847+P16,IF(S847&lt;=Q17,O17*S847+P17,8000))))</f>
        <v>8000</v>
      </c>
      <c r="V847" s="9">
        <f>'Perfos Décollage'!F2</f>
        <v>500</v>
      </c>
      <c r="W847" s="9">
        <f t="shared" si="179"/>
        <v>0</v>
      </c>
      <c r="X847" s="9">
        <f t="shared" si="176"/>
        <v>-4000</v>
      </c>
      <c r="Y847" s="9">
        <f t="shared" si="180"/>
        <v>0</v>
      </c>
      <c r="Z847" s="9">
        <f t="shared" si="177"/>
        <v>-4000</v>
      </c>
    </row>
    <row r="848" spans="1:26" ht="15">
      <c r="A848" s="8">
        <f t="shared" si="181"/>
        <v>1.0491999999999815</v>
      </c>
      <c r="B848" s="9">
        <f>'Masse et Centrage'!$G$44</f>
        <v>932</v>
      </c>
      <c r="D848" s="8">
        <f t="shared" si="182"/>
        <v>1.0491999999999815</v>
      </c>
      <c r="E848" s="9">
        <v>1043</v>
      </c>
      <c r="G848" s="8">
        <f t="shared" si="183"/>
        <v>1.0491999999999815</v>
      </c>
      <c r="H848" s="9">
        <v>-1000</v>
      </c>
      <c r="J848" s="8">
        <f t="shared" si="184"/>
        <v>1.0492</v>
      </c>
      <c r="K848" s="9">
        <f>IF(J848=N2,'Masse et Centrage'!$G$44,-1000)</f>
        <v>-1000</v>
      </c>
      <c r="L848" s="9">
        <f t="shared" si="178"/>
        <v>0</v>
      </c>
      <c r="S848" s="9">
        <f t="shared" si="185"/>
        <v>946</v>
      </c>
      <c r="T848" s="9">
        <f>IF(S848&lt;Q8,-1000,IF(S848&lt;=Q10,O10*S848+P10,IF(S848&lt;=Q11,O11*S848+P11,IF(S848&lt;=Q12,O12*S848+P12,8000))))</f>
        <v>8000</v>
      </c>
      <c r="U848" s="9">
        <f>IF(S848&lt;Q13,-1000,IF(S848&lt;=Q15,O15*S848+P15,IF(S848&lt;=Q16,O16*S848+P16,IF(S848&lt;=Q17,O17*S848+P17,8000))))</f>
        <v>8000</v>
      </c>
      <c r="V848" s="9">
        <f>'Perfos Décollage'!F2</f>
        <v>500</v>
      </c>
      <c r="W848" s="9">
        <f t="shared" si="179"/>
        <v>0</v>
      </c>
      <c r="X848" s="9">
        <f t="shared" si="176"/>
        <v>-4000</v>
      </c>
      <c r="Y848" s="9">
        <f t="shared" si="180"/>
        <v>0</v>
      </c>
      <c r="Z848" s="9">
        <f t="shared" si="177"/>
        <v>-4000</v>
      </c>
    </row>
    <row r="849" spans="1:26" ht="15">
      <c r="A849" s="8">
        <f t="shared" si="181"/>
        <v>1.0493999999999815</v>
      </c>
      <c r="B849" s="9">
        <f>'Masse et Centrage'!$G$44</f>
        <v>932</v>
      </c>
      <c r="D849" s="8">
        <f t="shared" si="182"/>
        <v>1.0493999999999815</v>
      </c>
      <c r="E849" s="9">
        <v>1043</v>
      </c>
      <c r="G849" s="8">
        <f t="shared" si="183"/>
        <v>1.0493999999999815</v>
      </c>
      <c r="H849" s="9">
        <v>-1000</v>
      </c>
      <c r="J849" s="8">
        <f t="shared" si="184"/>
        <v>1.0494</v>
      </c>
      <c r="K849" s="9">
        <f>IF(J849=N2,'Masse et Centrage'!$G$44,-1000)</f>
        <v>-1000</v>
      </c>
      <c r="L849" s="9">
        <f t="shared" si="178"/>
        <v>0</v>
      </c>
      <c r="S849" s="9">
        <f t="shared" si="185"/>
        <v>947</v>
      </c>
      <c r="T849" s="9">
        <f>IF(S849&lt;Q8,-1000,IF(S849&lt;=Q10,O10*S849+P10,IF(S849&lt;=Q11,O11*S849+P11,IF(S849&lt;=Q12,O12*S849+P12,8000))))</f>
        <v>8000</v>
      </c>
      <c r="U849" s="9">
        <f>IF(S849&lt;Q13,-1000,IF(S849&lt;=Q15,O15*S849+P15,IF(S849&lt;=Q16,O16*S849+P16,IF(S849&lt;=Q17,O17*S849+P17,8000))))</f>
        <v>8000</v>
      </c>
      <c r="V849" s="9">
        <f>'Perfos Décollage'!F2</f>
        <v>500</v>
      </c>
      <c r="W849" s="9">
        <f t="shared" si="179"/>
        <v>0</v>
      </c>
      <c r="X849" s="9">
        <f t="shared" si="176"/>
        <v>-4000</v>
      </c>
      <c r="Y849" s="9">
        <f t="shared" si="180"/>
        <v>0</v>
      </c>
      <c r="Z849" s="9">
        <f t="shared" si="177"/>
        <v>-4000</v>
      </c>
    </row>
    <row r="850" spans="1:26" ht="15">
      <c r="A850" s="8">
        <f t="shared" si="181"/>
        <v>1.0495999999999814</v>
      </c>
      <c r="B850" s="9">
        <f>'Masse et Centrage'!$G$44</f>
        <v>932</v>
      </c>
      <c r="D850" s="8">
        <f t="shared" si="182"/>
        <v>1.0495999999999814</v>
      </c>
      <c r="E850" s="9">
        <v>1043</v>
      </c>
      <c r="G850" s="8">
        <f t="shared" si="183"/>
        <v>1.0495999999999814</v>
      </c>
      <c r="H850" s="9">
        <v>-1000</v>
      </c>
      <c r="J850" s="8">
        <f t="shared" si="184"/>
        <v>1.0496</v>
      </c>
      <c r="K850" s="9">
        <f>IF(J850=N2,'Masse et Centrage'!$G$44,-1000)</f>
        <v>-1000</v>
      </c>
      <c r="L850" s="9">
        <f t="shared" si="178"/>
        <v>0</v>
      </c>
      <c r="S850" s="9">
        <f t="shared" si="185"/>
        <v>948</v>
      </c>
      <c r="T850" s="9">
        <f>IF(S850&lt;Q8,-1000,IF(S850&lt;=Q10,O10*S850+P10,IF(S850&lt;=Q11,O11*S850+P11,IF(S850&lt;=Q12,O12*S850+P12,8000))))</f>
        <v>8000</v>
      </c>
      <c r="U850" s="9">
        <f>IF(S850&lt;Q13,-1000,IF(S850&lt;=Q15,O15*S850+P15,IF(S850&lt;=Q16,O16*S850+P16,IF(S850&lt;=Q17,O17*S850+P17,8000))))</f>
        <v>8000</v>
      </c>
      <c r="V850" s="9">
        <f>'Perfos Décollage'!F2</f>
        <v>500</v>
      </c>
      <c r="W850" s="9">
        <f t="shared" si="179"/>
        <v>0</v>
      </c>
      <c r="X850" s="9">
        <f t="shared" si="176"/>
        <v>-4000</v>
      </c>
      <c r="Y850" s="9">
        <f t="shared" si="180"/>
        <v>0</v>
      </c>
      <c r="Z850" s="9">
        <f t="shared" si="177"/>
        <v>-4000</v>
      </c>
    </row>
    <row r="851" spans="1:26" ht="15">
      <c r="A851" s="8">
        <f t="shared" si="181"/>
        <v>1.0497999999999814</v>
      </c>
      <c r="B851" s="9">
        <f>'Masse et Centrage'!$G$44</f>
        <v>932</v>
      </c>
      <c r="D851" s="8">
        <f t="shared" si="182"/>
        <v>1.0497999999999814</v>
      </c>
      <c r="E851" s="9">
        <v>1043</v>
      </c>
      <c r="G851" s="8">
        <f t="shared" si="183"/>
        <v>1.0497999999999814</v>
      </c>
      <c r="H851" s="9">
        <v>-1000</v>
      </c>
      <c r="J851" s="8">
        <f t="shared" si="184"/>
        <v>1.0498</v>
      </c>
      <c r="K851" s="9">
        <f>IF(J851=N2,'Masse et Centrage'!$G$44,-1000)</f>
        <v>-1000</v>
      </c>
      <c r="L851" s="9">
        <f t="shared" si="178"/>
        <v>0</v>
      </c>
      <c r="S851" s="9">
        <f t="shared" si="185"/>
        <v>949</v>
      </c>
      <c r="T851" s="9">
        <f>IF(S851&lt;Q8,-1000,IF(S851&lt;=Q10,O10*S851+P10,IF(S851&lt;=Q11,O11*S851+P11,IF(S851&lt;=Q12,O12*S851+P12,8000))))</f>
        <v>8000</v>
      </c>
      <c r="U851" s="9">
        <f>IF(S851&lt;Q13,-1000,IF(S851&lt;=Q15,O15*S851+P15,IF(S851&lt;=Q16,O16*S851+P16,IF(S851&lt;=Q17,O17*S851+P17,8000))))</f>
        <v>8000</v>
      </c>
      <c r="V851" s="9">
        <f>'Perfos Décollage'!F2</f>
        <v>500</v>
      </c>
      <c r="W851" s="9">
        <f t="shared" si="179"/>
        <v>0</v>
      </c>
      <c r="X851" s="9">
        <f t="shared" si="176"/>
        <v>-4000</v>
      </c>
      <c r="Y851" s="9">
        <f t="shared" si="180"/>
        <v>0</v>
      </c>
      <c r="Z851" s="9">
        <f t="shared" si="177"/>
        <v>-4000</v>
      </c>
    </row>
    <row r="852" spans="1:26" ht="15">
      <c r="A852" s="8">
        <f t="shared" si="181"/>
        <v>1.0499999999999814</v>
      </c>
      <c r="B852" s="9">
        <f>'Masse et Centrage'!$G$44</f>
        <v>932</v>
      </c>
      <c r="D852" s="8">
        <f t="shared" si="182"/>
        <v>1.0499999999999814</v>
      </c>
      <c r="E852" s="9">
        <v>1043</v>
      </c>
      <c r="G852" s="8">
        <f t="shared" si="183"/>
        <v>1.0499999999999814</v>
      </c>
      <c r="H852" s="9">
        <v>-1000</v>
      </c>
      <c r="J852" s="8">
        <f t="shared" si="184"/>
        <v>1.05</v>
      </c>
      <c r="K852" s="9">
        <f>IF(J852=N2,'Masse et Centrage'!$G$44,-1000)</f>
        <v>-1000</v>
      </c>
      <c r="L852" s="9">
        <f t="shared" si="178"/>
        <v>0</v>
      </c>
      <c r="S852" s="9">
        <f t="shared" si="185"/>
        <v>950</v>
      </c>
      <c r="T852" s="9">
        <f>IF(S852&lt;Q8,-1000,IF(S852&lt;=Q10,O10*S852+P10,IF(S852&lt;=Q11,O11*S852+P11,IF(S852&lt;=Q12,O12*S852+P12,8000))))</f>
        <v>8000</v>
      </c>
      <c r="U852" s="9">
        <f>IF(S852&lt;Q13,-1000,IF(S852&lt;=Q15,O15*S852+P15,IF(S852&lt;=Q16,O16*S852+P16,IF(S852&lt;=Q17,O17*S852+P17,8000))))</f>
        <v>8000</v>
      </c>
      <c r="V852" s="9">
        <f>'Perfos Décollage'!F2</f>
        <v>500</v>
      </c>
      <c r="W852" s="9">
        <f t="shared" si="179"/>
        <v>0</v>
      </c>
      <c r="X852" s="9">
        <f t="shared" si="176"/>
        <v>-4000</v>
      </c>
      <c r="Y852" s="9">
        <f t="shared" si="180"/>
        <v>0</v>
      </c>
      <c r="Z852" s="9">
        <f t="shared" si="177"/>
        <v>-4000</v>
      </c>
    </row>
    <row r="853" spans="1:26" ht="15">
      <c r="A853" s="8">
        <f t="shared" si="181"/>
        <v>1.0501999999999814</v>
      </c>
      <c r="B853" s="9">
        <f>'Masse et Centrage'!$G$44</f>
        <v>932</v>
      </c>
      <c r="D853" s="8">
        <f t="shared" si="182"/>
        <v>1.0501999999999814</v>
      </c>
      <c r="E853" s="9">
        <v>1043</v>
      </c>
      <c r="G853" s="8">
        <f t="shared" si="183"/>
        <v>1.0501999999999814</v>
      </c>
      <c r="H853" s="9">
        <v>-1000</v>
      </c>
      <c r="J853" s="8">
        <f t="shared" si="184"/>
        <v>1.0502</v>
      </c>
      <c r="K853" s="9">
        <f>IF(J853=N2,'Masse et Centrage'!$G$44,-1000)</f>
        <v>-1000</v>
      </c>
      <c r="L853" s="9">
        <f t="shared" si="178"/>
        <v>0</v>
      </c>
      <c r="S853" s="9">
        <f t="shared" si="185"/>
        <v>951</v>
      </c>
      <c r="T853" s="9">
        <f>IF(S853&lt;Q8,-1000,IF(S853&lt;=Q10,O10*S853+P10,IF(S853&lt;=Q11,O11*S853+P11,IF(S853&lt;=Q12,O12*S853+P12,8000))))</f>
        <v>8000</v>
      </c>
      <c r="U853" s="9">
        <f>IF(S853&lt;Q13,-1000,IF(S853&lt;=Q15,O15*S853+P15,IF(S853&lt;=Q16,O16*S853+P16,IF(S853&lt;=Q17,O17*S853+P17,8000))))</f>
        <v>8000</v>
      </c>
      <c r="V853" s="9">
        <f>'Perfos Décollage'!F2</f>
        <v>500</v>
      </c>
      <c r="W853" s="9">
        <f t="shared" si="179"/>
        <v>0</v>
      </c>
      <c r="X853" s="9">
        <f t="shared" si="176"/>
        <v>-4000</v>
      </c>
      <c r="Y853" s="9">
        <f t="shared" si="180"/>
        <v>0</v>
      </c>
      <c r="Z853" s="9">
        <f t="shared" si="177"/>
        <v>-4000</v>
      </c>
    </row>
    <row r="854" spans="1:26" ht="15">
      <c r="A854" s="8">
        <f t="shared" si="181"/>
        <v>1.0503999999999813</v>
      </c>
      <c r="B854" s="9">
        <f>'Masse et Centrage'!$G$44</f>
        <v>932</v>
      </c>
      <c r="D854" s="8">
        <f t="shared" si="182"/>
        <v>1.0503999999999813</v>
      </c>
      <c r="E854" s="9">
        <v>1043</v>
      </c>
      <c r="G854" s="8">
        <f t="shared" si="183"/>
        <v>1.0503999999999813</v>
      </c>
      <c r="H854" s="9">
        <v>-1000</v>
      </c>
      <c r="J854" s="8">
        <f t="shared" si="184"/>
        <v>1.0504</v>
      </c>
      <c r="K854" s="9">
        <f>IF(J854=N2,'Masse et Centrage'!$G$44,-1000)</f>
        <v>-1000</v>
      </c>
      <c r="L854" s="9">
        <f t="shared" si="178"/>
        <v>0</v>
      </c>
      <c r="S854" s="9">
        <f t="shared" si="185"/>
        <v>952</v>
      </c>
      <c r="T854" s="9">
        <f>IF(S854&lt;Q8,-1000,IF(S854&lt;=Q10,O10*S854+P10,IF(S854&lt;=Q11,O11*S854+P11,IF(S854&lt;=Q12,O12*S854+P12,8000))))</f>
        <v>8000</v>
      </c>
      <c r="U854" s="9">
        <f>IF(S854&lt;Q13,-1000,IF(S854&lt;=Q15,O15*S854+P15,IF(S854&lt;=Q16,O16*S854+P16,IF(S854&lt;=Q17,O17*S854+P17,8000))))</f>
        <v>8000</v>
      </c>
      <c r="V854" s="9">
        <f>'Perfos Décollage'!F2</f>
        <v>500</v>
      </c>
      <c r="W854" s="9">
        <f t="shared" si="179"/>
        <v>0</v>
      </c>
      <c r="X854" s="9">
        <f t="shared" si="176"/>
        <v>-4000</v>
      </c>
      <c r="Y854" s="9">
        <f t="shared" si="180"/>
        <v>0</v>
      </c>
      <c r="Z854" s="9">
        <f t="shared" si="177"/>
        <v>-4000</v>
      </c>
    </row>
    <row r="855" spans="1:26" ht="15">
      <c r="A855" s="8">
        <f t="shared" si="181"/>
        <v>1.0505999999999813</v>
      </c>
      <c r="B855" s="9">
        <f>'Masse et Centrage'!$G$44</f>
        <v>932</v>
      </c>
      <c r="D855" s="8">
        <f t="shared" si="182"/>
        <v>1.0505999999999813</v>
      </c>
      <c r="E855" s="9">
        <v>1043</v>
      </c>
      <c r="G855" s="8">
        <f t="shared" si="183"/>
        <v>1.0505999999999813</v>
      </c>
      <c r="H855" s="9">
        <v>-1000</v>
      </c>
      <c r="J855" s="8">
        <f t="shared" si="184"/>
        <v>1.0506</v>
      </c>
      <c r="K855" s="9">
        <f>IF(J855=N2,'Masse et Centrage'!$G$44,-1000)</f>
        <v>-1000</v>
      </c>
      <c r="L855" s="9">
        <f t="shared" si="178"/>
        <v>0</v>
      </c>
      <c r="S855" s="9">
        <f t="shared" si="185"/>
        <v>953</v>
      </c>
      <c r="T855" s="9">
        <f>IF(S855&lt;Q8,-1000,IF(S855&lt;=Q10,O10*S855+P10,IF(S855&lt;=Q11,O11*S855+P11,IF(S855&lt;=Q12,O12*S855+P12,8000))))</f>
        <v>8000</v>
      </c>
      <c r="U855" s="9">
        <f>IF(S855&lt;Q13,-1000,IF(S855&lt;=Q15,O15*S855+P15,IF(S855&lt;=Q16,O16*S855+P16,IF(S855&lt;=Q17,O17*S855+P17,8000))))</f>
        <v>8000</v>
      </c>
      <c r="V855" s="9">
        <f>'Perfos Décollage'!F2</f>
        <v>500</v>
      </c>
      <c r="W855" s="9">
        <f t="shared" si="179"/>
        <v>0</v>
      </c>
      <c r="X855" s="9">
        <f t="shared" si="176"/>
        <v>-4000</v>
      </c>
      <c r="Y855" s="9">
        <f t="shared" si="180"/>
        <v>0</v>
      </c>
      <c r="Z855" s="9">
        <f t="shared" si="177"/>
        <v>-4000</v>
      </c>
    </row>
    <row r="856" spans="1:26" ht="15">
      <c r="A856" s="8">
        <f t="shared" si="181"/>
        <v>1.0507999999999813</v>
      </c>
      <c r="B856" s="9">
        <f>'Masse et Centrage'!$G$44</f>
        <v>932</v>
      </c>
      <c r="D856" s="8">
        <f t="shared" si="182"/>
        <v>1.0507999999999813</v>
      </c>
      <c r="E856" s="9">
        <v>1043</v>
      </c>
      <c r="G856" s="8">
        <f t="shared" si="183"/>
        <v>1.0507999999999813</v>
      </c>
      <c r="H856" s="9">
        <v>-1000</v>
      </c>
      <c r="J856" s="8">
        <f t="shared" si="184"/>
        <v>1.0508</v>
      </c>
      <c r="K856" s="9">
        <f>IF(J856=N2,'Masse et Centrage'!$G$44,-1000)</f>
        <v>-1000</v>
      </c>
      <c r="L856" s="9">
        <f t="shared" si="178"/>
        <v>0</v>
      </c>
      <c r="S856" s="9">
        <f t="shared" si="185"/>
        <v>954</v>
      </c>
      <c r="T856" s="9">
        <f>IF(S856&lt;Q8,-1000,IF(S856&lt;=Q10,O10*S856+P10,IF(S856&lt;=Q11,O11*S856+P11,IF(S856&lt;=Q12,O12*S856+P12,8000))))</f>
        <v>8000</v>
      </c>
      <c r="U856" s="9">
        <f>IF(S856&lt;Q13,-1000,IF(S856&lt;=Q15,O15*S856+P15,IF(S856&lt;=Q16,O16*S856+P16,IF(S856&lt;=Q17,O17*S856+P17,8000))))</f>
        <v>8000</v>
      </c>
      <c r="V856" s="9">
        <f>'Perfos Décollage'!F2</f>
        <v>500</v>
      </c>
      <c r="W856" s="9">
        <f t="shared" si="179"/>
        <v>0</v>
      </c>
      <c r="X856" s="9">
        <f t="shared" si="176"/>
        <v>-4000</v>
      </c>
      <c r="Y856" s="9">
        <f t="shared" si="180"/>
        <v>0</v>
      </c>
      <c r="Z856" s="9">
        <f t="shared" si="177"/>
        <v>-4000</v>
      </c>
    </row>
    <row r="857" spans="1:26" ht="15">
      <c r="A857" s="8">
        <f t="shared" si="181"/>
        <v>1.0509999999999813</v>
      </c>
      <c r="B857" s="9">
        <f>'Masse et Centrage'!$G$44</f>
        <v>932</v>
      </c>
      <c r="D857" s="8">
        <f t="shared" si="182"/>
        <v>1.0509999999999813</v>
      </c>
      <c r="E857" s="9">
        <v>1043</v>
      </c>
      <c r="G857" s="8">
        <f t="shared" si="183"/>
        <v>1.0509999999999813</v>
      </c>
      <c r="H857" s="9">
        <v>-1000</v>
      </c>
      <c r="J857" s="8">
        <f t="shared" si="184"/>
        <v>1.051</v>
      </c>
      <c r="K857" s="9">
        <f>IF(J857=N2,'Masse et Centrage'!$G$44,-1000)</f>
        <v>-1000</v>
      </c>
      <c r="L857" s="9">
        <f t="shared" si="178"/>
        <v>0</v>
      </c>
      <c r="S857" s="9">
        <f t="shared" si="185"/>
        <v>955</v>
      </c>
      <c r="T857" s="9">
        <f>IF(S857&lt;Q8,-1000,IF(S857&lt;=Q10,O10*S857+P10,IF(S857&lt;=Q11,O11*S857+P11,IF(S857&lt;=Q12,O12*S857+P12,8000))))</f>
        <v>8000</v>
      </c>
      <c r="U857" s="9">
        <f>IF(S857&lt;Q13,-1000,IF(S857&lt;=Q15,O15*S857+P15,IF(S857&lt;=Q16,O16*S857+P16,IF(S857&lt;=Q17,O17*S857+P17,8000))))</f>
        <v>8000</v>
      </c>
      <c r="V857" s="9">
        <f>'Perfos Décollage'!F2</f>
        <v>500</v>
      </c>
      <c r="W857" s="9">
        <f t="shared" si="179"/>
        <v>0</v>
      </c>
      <c r="X857" s="9">
        <f t="shared" si="176"/>
        <v>-4000</v>
      </c>
      <c r="Y857" s="9">
        <f t="shared" si="180"/>
        <v>0</v>
      </c>
      <c r="Z857" s="9">
        <f t="shared" si="177"/>
        <v>-4000</v>
      </c>
    </row>
    <row r="858" spans="1:26" ht="15">
      <c r="A858" s="8">
        <f t="shared" si="181"/>
        <v>1.0511999999999813</v>
      </c>
      <c r="B858" s="9">
        <f>'Masse et Centrage'!$G$44</f>
        <v>932</v>
      </c>
      <c r="D858" s="8">
        <f t="shared" si="182"/>
        <v>1.0511999999999813</v>
      </c>
      <c r="E858" s="9">
        <v>1043</v>
      </c>
      <c r="G858" s="8">
        <f t="shared" si="183"/>
        <v>1.0511999999999813</v>
      </c>
      <c r="H858" s="9">
        <v>-1000</v>
      </c>
      <c r="J858" s="8">
        <f t="shared" si="184"/>
        <v>1.0512</v>
      </c>
      <c r="K858" s="9">
        <f>IF(J858=N2,'Masse et Centrage'!$G$44,-1000)</f>
        <v>-1000</v>
      </c>
      <c r="L858" s="9">
        <f t="shared" si="178"/>
        <v>0</v>
      </c>
      <c r="S858" s="9">
        <f t="shared" si="185"/>
        <v>956</v>
      </c>
      <c r="T858" s="9">
        <f>IF(S858&lt;Q8,-1000,IF(S858&lt;=Q10,O10*S858+P10,IF(S858&lt;=Q11,O11*S858+P11,IF(S858&lt;=Q12,O12*S858+P12,8000))))</f>
        <v>8000</v>
      </c>
      <c r="U858" s="9">
        <f>IF(S858&lt;Q13,-1000,IF(S858&lt;=Q15,O15*S858+P15,IF(S858&lt;=Q16,O16*S858+P16,IF(S858&lt;=Q17,O17*S858+P17,8000))))</f>
        <v>8000</v>
      </c>
      <c r="V858" s="9">
        <f>'Perfos Décollage'!F2</f>
        <v>500</v>
      </c>
      <c r="W858" s="9">
        <f t="shared" si="179"/>
        <v>0</v>
      </c>
      <c r="X858" s="9">
        <f t="shared" si="176"/>
        <v>-4000</v>
      </c>
      <c r="Y858" s="9">
        <f t="shared" si="180"/>
        <v>0</v>
      </c>
      <c r="Z858" s="9">
        <f t="shared" si="177"/>
        <v>-4000</v>
      </c>
    </row>
    <row r="859" spans="1:26" ht="15">
      <c r="A859" s="8">
        <f t="shared" si="181"/>
        <v>1.0513999999999812</v>
      </c>
      <c r="B859" s="9">
        <f>'Masse et Centrage'!$G$44</f>
        <v>932</v>
      </c>
      <c r="D859" s="8">
        <f t="shared" si="182"/>
        <v>1.0513999999999812</v>
      </c>
      <c r="E859" s="9">
        <v>1043</v>
      </c>
      <c r="G859" s="8">
        <f t="shared" si="183"/>
        <v>1.0513999999999812</v>
      </c>
      <c r="H859" s="9">
        <v>-1000</v>
      </c>
      <c r="J859" s="8">
        <f t="shared" si="184"/>
        <v>1.0514</v>
      </c>
      <c r="K859" s="9">
        <f>IF(J859=N2,'Masse et Centrage'!$G$44,-1000)</f>
        <v>-1000</v>
      </c>
      <c r="L859" s="9">
        <f t="shared" si="178"/>
        <v>0</v>
      </c>
      <c r="S859" s="9">
        <f t="shared" si="185"/>
        <v>957</v>
      </c>
      <c r="T859" s="9">
        <f>IF(S859&lt;Q8,-1000,IF(S859&lt;=Q10,O10*S859+P10,IF(S859&lt;=Q11,O11*S859+P11,IF(S859&lt;=Q12,O12*S859+P12,8000))))</f>
        <v>8000</v>
      </c>
      <c r="U859" s="9">
        <f>IF(S859&lt;Q13,-1000,IF(S859&lt;=Q15,O15*S859+P15,IF(S859&lt;=Q16,O16*S859+P16,IF(S859&lt;=Q17,O17*S859+P17,8000))))</f>
        <v>8000</v>
      </c>
      <c r="V859" s="9">
        <f>'Perfos Décollage'!F2</f>
        <v>500</v>
      </c>
      <c r="W859" s="9">
        <f t="shared" si="179"/>
        <v>0</v>
      </c>
      <c r="X859" s="9">
        <f t="shared" si="176"/>
        <v>-4000</v>
      </c>
      <c r="Y859" s="9">
        <f t="shared" si="180"/>
        <v>0</v>
      </c>
      <c r="Z859" s="9">
        <f t="shared" si="177"/>
        <v>-4000</v>
      </c>
    </row>
    <row r="860" spans="1:26" ht="15">
      <c r="A860" s="8">
        <f t="shared" si="181"/>
        <v>1.0515999999999812</v>
      </c>
      <c r="B860" s="9">
        <f>'Masse et Centrage'!$G$44</f>
        <v>932</v>
      </c>
      <c r="D860" s="8">
        <f t="shared" si="182"/>
        <v>1.0515999999999812</v>
      </c>
      <c r="E860" s="9">
        <v>1043</v>
      </c>
      <c r="G860" s="8">
        <f t="shared" si="183"/>
        <v>1.0515999999999812</v>
      </c>
      <c r="H860" s="9">
        <v>-1000</v>
      </c>
      <c r="J860" s="8">
        <f t="shared" si="184"/>
        <v>1.0516</v>
      </c>
      <c r="K860" s="9">
        <f>IF(J860=N2,'Masse et Centrage'!$G$44,-1000)</f>
        <v>-1000</v>
      </c>
      <c r="L860" s="9">
        <f t="shared" si="178"/>
        <v>0</v>
      </c>
      <c r="S860" s="9">
        <f t="shared" si="185"/>
        <v>958</v>
      </c>
      <c r="T860" s="9">
        <f>IF(S860&lt;Q8,-1000,IF(S860&lt;=Q10,O10*S860+P10,IF(S860&lt;=Q11,O11*S860+P11,IF(S860&lt;=Q12,O12*S860+P12,8000))))</f>
        <v>8000</v>
      </c>
      <c r="U860" s="9">
        <f>IF(S860&lt;Q13,-1000,IF(S860&lt;=Q15,O15*S860+P15,IF(S860&lt;=Q16,O16*S860+P16,IF(S860&lt;=Q17,O17*S860+P17,8000))))</f>
        <v>8000</v>
      </c>
      <c r="V860" s="9">
        <f>'Perfos Décollage'!F2</f>
        <v>500</v>
      </c>
      <c r="W860" s="9">
        <f t="shared" si="179"/>
        <v>0</v>
      </c>
      <c r="X860" s="9">
        <f t="shared" si="176"/>
        <v>-4000</v>
      </c>
      <c r="Y860" s="9">
        <f t="shared" si="180"/>
        <v>0</v>
      </c>
      <c r="Z860" s="9">
        <f t="shared" si="177"/>
        <v>-4000</v>
      </c>
    </row>
    <row r="861" spans="1:26" ht="15">
      <c r="A861" s="8">
        <f t="shared" si="181"/>
        <v>1.0517999999999812</v>
      </c>
      <c r="B861" s="9">
        <f>'Masse et Centrage'!$G$44</f>
        <v>932</v>
      </c>
      <c r="D861" s="8">
        <f t="shared" si="182"/>
        <v>1.0517999999999812</v>
      </c>
      <c r="E861" s="9">
        <v>1043</v>
      </c>
      <c r="G861" s="8">
        <f t="shared" si="183"/>
        <v>1.0517999999999812</v>
      </c>
      <c r="H861" s="9">
        <v>-1000</v>
      </c>
      <c r="J861" s="8">
        <f t="shared" si="184"/>
        <v>1.0518</v>
      </c>
      <c r="K861" s="9">
        <f>IF(J861=N2,'Masse et Centrage'!$G$44,-1000)</f>
        <v>-1000</v>
      </c>
      <c r="L861" s="9">
        <f t="shared" si="178"/>
        <v>0</v>
      </c>
      <c r="S861" s="9">
        <f t="shared" si="185"/>
        <v>959</v>
      </c>
      <c r="T861" s="9">
        <f>IF(S861&lt;Q8,-1000,IF(S861&lt;=Q10,O10*S861+P10,IF(S861&lt;=Q11,O11*S861+P11,IF(S861&lt;=Q12,O12*S861+P12,8000))))</f>
        <v>8000</v>
      </c>
      <c r="U861" s="9">
        <f>IF(S861&lt;Q13,-1000,IF(S861&lt;=Q15,O15*S861+P15,IF(S861&lt;=Q16,O16*S861+P16,IF(S861&lt;=Q17,O17*S861+P17,8000))))</f>
        <v>8000</v>
      </c>
      <c r="V861" s="9">
        <f>'Perfos Décollage'!F2</f>
        <v>500</v>
      </c>
      <c r="W861" s="9">
        <f t="shared" si="179"/>
        <v>0</v>
      </c>
      <c r="X861" s="9">
        <f t="shared" si="176"/>
        <v>-4000</v>
      </c>
      <c r="Y861" s="9">
        <f t="shared" si="180"/>
        <v>0</v>
      </c>
      <c r="Z861" s="9">
        <f t="shared" si="177"/>
        <v>-4000</v>
      </c>
    </row>
    <row r="862" spans="1:26" ht="15">
      <c r="A862" s="8">
        <f t="shared" si="181"/>
        <v>1.0519999999999812</v>
      </c>
      <c r="B862" s="9">
        <f>'Masse et Centrage'!$G$44</f>
        <v>932</v>
      </c>
      <c r="D862" s="8">
        <f t="shared" si="182"/>
        <v>1.0519999999999812</v>
      </c>
      <c r="E862" s="9">
        <v>1043</v>
      </c>
      <c r="G862" s="8">
        <f t="shared" si="183"/>
        <v>1.0519999999999812</v>
      </c>
      <c r="H862" s="9">
        <v>-1000</v>
      </c>
      <c r="J862" s="8">
        <f t="shared" si="184"/>
        <v>1.052</v>
      </c>
      <c r="K862" s="9">
        <f>IF(J862=N2,'Masse et Centrage'!$G$44,-1000)</f>
        <v>-1000</v>
      </c>
      <c r="L862" s="9">
        <f t="shared" si="178"/>
        <v>0</v>
      </c>
      <c r="S862" s="9">
        <f t="shared" si="185"/>
        <v>960</v>
      </c>
      <c r="T862" s="9">
        <f>IF(S862&lt;Q8,-1000,IF(S862&lt;=Q10,O10*S862+P10,IF(S862&lt;=Q11,O11*S862+P11,IF(S862&lt;=Q12,O12*S862+P12,8000))))</f>
        <v>8000</v>
      </c>
      <c r="U862" s="9">
        <f>IF(S862&lt;Q13,-1000,IF(S862&lt;=Q15,O15*S862+P15,IF(S862&lt;=Q16,O16*S862+P16,IF(S862&lt;=Q17,O17*S862+P17,8000))))</f>
        <v>8000</v>
      </c>
      <c r="V862" s="9">
        <f>'Perfos Décollage'!F2</f>
        <v>500</v>
      </c>
      <c r="W862" s="9">
        <f t="shared" si="179"/>
        <v>0</v>
      </c>
      <c r="X862" s="9">
        <f t="shared" si="176"/>
        <v>-4000</v>
      </c>
      <c r="Y862" s="9">
        <f t="shared" si="180"/>
        <v>0</v>
      </c>
      <c r="Z862" s="9">
        <f t="shared" si="177"/>
        <v>-4000</v>
      </c>
    </row>
    <row r="863" spans="1:26" ht="15">
      <c r="A863" s="8">
        <f t="shared" si="181"/>
        <v>1.0521999999999812</v>
      </c>
      <c r="B863" s="9">
        <f>'Masse et Centrage'!$G$44</f>
        <v>932</v>
      </c>
      <c r="D863" s="8">
        <f t="shared" si="182"/>
        <v>1.0521999999999812</v>
      </c>
      <c r="E863" s="9">
        <v>1043</v>
      </c>
      <c r="G863" s="8">
        <f t="shared" si="183"/>
        <v>1.0521999999999812</v>
      </c>
      <c r="H863" s="9">
        <v>-1000</v>
      </c>
      <c r="J863" s="8">
        <f t="shared" si="184"/>
        <v>1.0522</v>
      </c>
      <c r="K863" s="9">
        <f>IF(J863=N2,'Masse et Centrage'!$G$44,-1000)</f>
        <v>-1000</v>
      </c>
      <c r="L863" s="9">
        <f t="shared" si="178"/>
        <v>0</v>
      </c>
      <c r="S863" s="9">
        <f t="shared" si="185"/>
        <v>961</v>
      </c>
      <c r="T863" s="9">
        <f>IF(S863&lt;Q8,-1000,IF(S863&lt;=Q10,O10*S863+P10,IF(S863&lt;=Q11,O11*S863+P11,IF(S863&lt;=Q12,O12*S863+P12,8000))))</f>
        <v>8000</v>
      </c>
      <c r="U863" s="9">
        <f>IF(S863&lt;Q13,-1000,IF(S863&lt;=Q15,O15*S863+P15,IF(S863&lt;=Q16,O16*S863+P16,IF(S863&lt;=Q17,O17*S863+P17,8000))))</f>
        <v>8000</v>
      </c>
      <c r="V863" s="9">
        <f>'Perfos Décollage'!F2</f>
        <v>500</v>
      </c>
      <c r="W863" s="9">
        <f t="shared" si="179"/>
        <v>0</v>
      </c>
      <c r="X863" s="9">
        <f t="shared" si="176"/>
        <v>-4000</v>
      </c>
      <c r="Y863" s="9">
        <f t="shared" si="180"/>
        <v>0</v>
      </c>
      <c r="Z863" s="9">
        <f t="shared" si="177"/>
        <v>-4000</v>
      </c>
    </row>
    <row r="864" spans="1:26" ht="15">
      <c r="A864" s="8">
        <f t="shared" si="181"/>
        <v>1.0523999999999811</v>
      </c>
      <c r="B864" s="9">
        <f>'Masse et Centrage'!$G$44</f>
        <v>932</v>
      </c>
      <c r="D864" s="8">
        <f t="shared" si="182"/>
        <v>1.0523999999999811</v>
      </c>
      <c r="E864" s="9">
        <v>1043</v>
      </c>
      <c r="G864" s="8">
        <f t="shared" si="183"/>
        <v>1.0523999999999811</v>
      </c>
      <c r="H864" s="9">
        <v>-1000</v>
      </c>
      <c r="J864" s="8">
        <f t="shared" si="184"/>
        <v>1.0524</v>
      </c>
      <c r="K864" s="9">
        <f>IF(J864=N2,'Masse et Centrage'!$G$44,-1000)</f>
        <v>-1000</v>
      </c>
      <c r="L864" s="9">
        <f t="shared" si="178"/>
        <v>0</v>
      </c>
      <c r="S864" s="9">
        <f t="shared" si="185"/>
        <v>962</v>
      </c>
      <c r="T864" s="9">
        <f>IF(S864&lt;Q8,-1000,IF(S864&lt;=Q10,O10*S864+P10,IF(S864&lt;=Q11,O11*S864+P11,IF(S864&lt;=Q12,O12*S864+P12,8000))))</f>
        <v>8000</v>
      </c>
      <c r="U864" s="9">
        <f>IF(S864&lt;Q13,-1000,IF(S864&lt;=Q15,O15*S864+P15,IF(S864&lt;=Q16,O16*S864+P16,IF(S864&lt;=Q17,O17*S864+P17,8000))))</f>
        <v>8000</v>
      </c>
      <c r="V864" s="9">
        <f>'Perfos Décollage'!F2</f>
        <v>500</v>
      </c>
      <c r="W864" s="9">
        <f t="shared" si="179"/>
        <v>0</v>
      </c>
      <c r="X864" s="9">
        <f t="shared" si="176"/>
        <v>-4000</v>
      </c>
      <c r="Y864" s="9">
        <f t="shared" si="180"/>
        <v>0</v>
      </c>
      <c r="Z864" s="9">
        <f t="shared" si="177"/>
        <v>-4000</v>
      </c>
    </row>
    <row r="865" spans="1:26" ht="15">
      <c r="A865" s="8">
        <f t="shared" si="181"/>
        <v>1.052599999999981</v>
      </c>
      <c r="B865" s="9">
        <f>'Masse et Centrage'!$G$44</f>
        <v>932</v>
      </c>
      <c r="D865" s="8">
        <f t="shared" si="182"/>
        <v>1.052599999999981</v>
      </c>
      <c r="E865" s="9">
        <v>1043</v>
      </c>
      <c r="G865" s="8">
        <f t="shared" si="183"/>
        <v>1.052599999999981</v>
      </c>
      <c r="H865" s="9">
        <v>-1000</v>
      </c>
      <c r="J865" s="8">
        <f t="shared" si="184"/>
        <v>1.0526</v>
      </c>
      <c r="K865" s="9">
        <f>IF(J865=N2,'Masse et Centrage'!$G$44,-1000)</f>
        <v>-1000</v>
      </c>
      <c r="L865" s="9">
        <f t="shared" si="178"/>
        <v>0</v>
      </c>
      <c r="S865" s="9">
        <f t="shared" si="185"/>
        <v>963</v>
      </c>
      <c r="T865" s="9">
        <f>IF(S865&lt;Q8,-1000,IF(S865&lt;=Q10,O10*S865+P10,IF(S865&lt;=Q11,O11*S865+P11,IF(S865&lt;=Q12,O12*S865+P12,8000))))</f>
        <v>8000</v>
      </c>
      <c r="U865" s="9">
        <f>IF(S865&lt;Q13,-1000,IF(S865&lt;=Q15,O15*S865+P15,IF(S865&lt;=Q16,O16*S865+P16,IF(S865&lt;=Q17,O17*S865+P17,8000))))</f>
        <v>8000</v>
      </c>
      <c r="V865" s="9">
        <f>'Perfos Décollage'!F2</f>
        <v>500</v>
      </c>
      <c r="W865" s="9">
        <f t="shared" si="179"/>
        <v>0</v>
      </c>
      <c r="X865" s="9">
        <f t="shared" si="176"/>
        <v>-4000</v>
      </c>
      <c r="Y865" s="9">
        <f t="shared" si="180"/>
        <v>0</v>
      </c>
      <c r="Z865" s="9">
        <f t="shared" si="177"/>
        <v>-4000</v>
      </c>
    </row>
    <row r="866" spans="1:26" ht="15">
      <c r="A866" s="8">
        <f t="shared" si="181"/>
        <v>1.052799999999981</v>
      </c>
      <c r="B866" s="9">
        <f>'Masse et Centrage'!$G$44</f>
        <v>932</v>
      </c>
      <c r="D866" s="8">
        <f t="shared" si="182"/>
        <v>1.052799999999981</v>
      </c>
      <c r="E866" s="9">
        <v>1043</v>
      </c>
      <c r="G866" s="8">
        <f t="shared" si="183"/>
        <v>1.052799999999981</v>
      </c>
      <c r="H866" s="9">
        <v>-1000</v>
      </c>
      <c r="J866" s="8">
        <f t="shared" si="184"/>
        <v>1.0528</v>
      </c>
      <c r="K866" s="9">
        <f>IF(J866=N2,'Masse et Centrage'!$G$44,-1000)</f>
        <v>-1000</v>
      </c>
      <c r="L866" s="9">
        <f t="shared" si="178"/>
        <v>0</v>
      </c>
      <c r="S866" s="9">
        <f t="shared" si="185"/>
        <v>964</v>
      </c>
      <c r="T866" s="9">
        <f>IF(S866&lt;Q8,-1000,IF(S866&lt;=Q10,O10*S866+P10,IF(S866&lt;=Q11,O11*S866+P11,IF(S866&lt;=Q12,O12*S866+P12,8000))))</f>
        <v>8000</v>
      </c>
      <c r="U866" s="9">
        <f>IF(S866&lt;Q13,-1000,IF(S866&lt;=Q15,O15*S866+P15,IF(S866&lt;=Q16,O16*S866+P16,IF(S866&lt;=Q17,O17*S866+P17,8000))))</f>
        <v>8000</v>
      </c>
      <c r="V866" s="9">
        <f>'Perfos Décollage'!F2</f>
        <v>500</v>
      </c>
      <c r="W866" s="9">
        <f t="shared" si="179"/>
        <v>0</v>
      </c>
      <c r="X866" s="9">
        <f t="shared" si="176"/>
        <v>-4000</v>
      </c>
      <c r="Y866" s="9">
        <f t="shared" si="180"/>
        <v>0</v>
      </c>
      <c r="Z866" s="9">
        <f t="shared" si="177"/>
        <v>-4000</v>
      </c>
    </row>
    <row r="867" spans="1:26" ht="15">
      <c r="A867" s="8">
        <f t="shared" si="181"/>
        <v>1.052999999999981</v>
      </c>
      <c r="B867" s="9">
        <f>'Masse et Centrage'!$G$44</f>
        <v>932</v>
      </c>
      <c r="D867" s="8">
        <f t="shared" si="182"/>
        <v>1.052999999999981</v>
      </c>
      <c r="E867" s="9">
        <v>1043</v>
      </c>
      <c r="G867" s="8">
        <f t="shared" si="183"/>
        <v>1.052999999999981</v>
      </c>
      <c r="H867" s="9">
        <v>-1000</v>
      </c>
      <c r="J867" s="8">
        <f t="shared" si="184"/>
        <v>1.053</v>
      </c>
      <c r="K867" s="9">
        <f>IF(J867=N2,'Masse et Centrage'!$G$44,-1000)</f>
        <v>-1000</v>
      </c>
      <c r="L867" s="9">
        <f t="shared" si="178"/>
        <v>0</v>
      </c>
      <c r="S867" s="9">
        <f t="shared" si="185"/>
        <v>965</v>
      </c>
      <c r="T867" s="9">
        <f>IF(S867&lt;Q8,-1000,IF(S867&lt;=Q10,O10*S867+P10,IF(S867&lt;=Q11,O11*S867+P11,IF(S867&lt;=Q12,O12*S867+P12,8000))))</f>
        <v>8000</v>
      </c>
      <c r="U867" s="9">
        <f>IF(S867&lt;Q13,-1000,IF(S867&lt;=Q15,O15*S867+P15,IF(S867&lt;=Q16,O16*S867+P16,IF(S867&lt;=Q17,O17*S867+P17,8000))))</f>
        <v>8000</v>
      </c>
      <c r="V867" s="9">
        <f>'Perfos Décollage'!F2</f>
        <v>500</v>
      </c>
      <c r="W867" s="9">
        <f t="shared" si="179"/>
        <v>0</v>
      </c>
      <c r="X867" s="9">
        <f t="shared" si="176"/>
        <v>-4000</v>
      </c>
      <c r="Y867" s="9">
        <f t="shared" si="180"/>
        <v>0</v>
      </c>
      <c r="Z867" s="9">
        <f t="shared" si="177"/>
        <v>-4000</v>
      </c>
    </row>
    <row r="868" spans="1:26" ht="15">
      <c r="A868" s="8">
        <f t="shared" si="181"/>
        <v>1.053199999999981</v>
      </c>
      <c r="B868" s="9">
        <f>'Masse et Centrage'!$G$44</f>
        <v>932</v>
      </c>
      <c r="D868" s="8">
        <f t="shared" si="182"/>
        <v>1.053199999999981</v>
      </c>
      <c r="E868" s="9">
        <v>1043</v>
      </c>
      <c r="G868" s="8">
        <f t="shared" si="183"/>
        <v>1.053199999999981</v>
      </c>
      <c r="H868" s="9">
        <v>-1000</v>
      </c>
      <c r="J868" s="8">
        <f t="shared" si="184"/>
        <v>1.0532</v>
      </c>
      <c r="K868" s="9">
        <f>IF(J868=N2,'Masse et Centrage'!$G$44,-1000)</f>
        <v>-1000</v>
      </c>
      <c r="L868" s="9">
        <f t="shared" si="178"/>
        <v>0</v>
      </c>
      <c r="S868" s="9">
        <f t="shared" si="185"/>
        <v>966</v>
      </c>
      <c r="T868" s="9">
        <f>IF(S868&lt;Q8,-1000,IF(S868&lt;=Q10,O10*S868+P10,IF(S868&lt;=Q11,O11*S868+P11,IF(S868&lt;=Q12,O12*S868+P12,8000))))</f>
        <v>8000</v>
      </c>
      <c r="U868" s="9">
        <f>IF(S868&lt;Q13,-1000,IF(S868&lt;=Q15,O15*S868+P15,IF(S868&lt;=Q16,O16*S868+P16,IF(S868&lt;=Q17,O17*S868+P17,8000))))</f>
        <v>8000</v>
      </c>
      <c r="V868" s="9">
        <f>'Perfos Décollage'!F2</f>
        <v>500</v>
      </c>
      <c r="W868" s="9">
        <f t="shared" si="179"/>
        <v>0</v>
      </c>
      <c r="X868" s="9">
        <f t="shared" si="176"/>
        <v>-4000</v>
      </c>
      <c r="Y868" s="9">
        <f t="shared" si="180"/>
        <v>0</v>
      </c>
      <c r="Z868" s="9">
        <f t="shared" si="177"/>
        <v>-4000</v>
      </c>
    </row>
    <row r="869" spans="1:26" ht="15">
      <c r="A869" s="8">
        <f t="shared" si="181"/>
        <v>1.053399999999981</v>
      </c>
      <c r="B869" s="9">
        <f>'Masse et Centrage'!$G$44</f>
        <v>932</v>
      </c>
      <c r="D869" s="8">
        <f t="shared" si="182"/>
        <v>1.053399999999981</v>
      </c>
      <c r="E869" s="9">
        <v>1043</v>
      </c>
      <c r="G869" s="8">
        <f t="shared" si="183"/>
        <v>1.053399999999981</v>
      </c>
      <c r="H869" s="9">
        <v>-1000</v>
      </c>
      <c r="J869" s="8">
        <f t="shared" si="184"/>
        <v>1.0534</v>
      </c>
      <c r="K869" s="9">
        <f>IF(J869=N2,'Masse et Centrage'!$G$44,-1000)</f>
        <v>-1000</v>
      </c>
      <c r="L869" s="9">
        <f t="shared" si="178"/>
        <v>0</v>
      </c>
      <c r="S869" s="9">
        <f t="shared" si="185"/>
        <v>967</v>
      </c>
      <c r="T869" s="9">
        <f>IF(S869&lt;Q8,-1000,IF(S869&lt;=Q10,O10*S869+P10,IF(S869&lt;=Q11,O11*S869+P11,IF(S869&lt;=Q12,O12*S869+P12,8000))))</f>
        <v>8000</v>
      </c>
      <c r="U869" s="9">
        <f>IF(S869&lt;Q13,-1000,IF(S869&lt;=Q15,O15*S869+P15,IF(S869&lt;=Q16,O16*S869+P16,IF(S869&lt;=Q17,O17*S869+P17,8000))))</f>
        <v>8000</v>
      </c>
      <c r="V869" s="9">
        <f>'Perfos Décollage'!F2</f>
        <v>500</v>
      </c>
      <c r="W869" s="9">
        <f t="shared" si="179"/>
        <v>0</v>
      </c>
      <c r="X869" s="9">
        <f t="shared" si="176"/>
        <v>-4000</v>
      </c>
      <c r="Y869" s="9">
        <f t="shared" si="180"/>
        <v>0</v>
      </c>
      <c r="Z869" s="9">
        <f t="shared" si="177"/>
        <v>-4000</v>
      </c>
    </row>
    <row r="870" spans="1:26" ht="15">
      <c r="A870" s="8">
        <f t="shared" si="181"/>
        <v>1.053599999999981</v>
      </c>
      <c r="B870" s="9">
        <f>'Masse et Centrage'!$G$44</f>
        <v>932</v>
      </c>
      <c r="D870" s="8">
        <f t="shared" si="182"/>
        <v>1.053599999999981</v>
      </c>
      <c r="E870" s="9">
        <v>1043</v>
      </c>
      <c r="G870" s="8">
        <f t="shared" si="183"/>
        <v>1.053599999999981</v>
      </c>
      <c r="H870" s="9">
        <v>-1000</v>
      </c>
      <c r="J870" s="8">
        <f t="shared" si="184"/>
        <v>1.0536</v>
      </c>
      <c r="K870" s="9">
        <f>IF(J870=N2,'Masse et Centrage'!$G$44,-1000)</f>
        <v>-1000</v>
      </c>
      <c r="L870" s="9">
        <f t="shared" si="178"/>
        <v>0</v>
      </c>
      <c r="S870" s="9">
        <f t="shared" si="185"/>
        <v>968</v>
      </c>
      <c r="T870" s="9">
        <f>IF(S870&lt;Q8,-1000,IF(S870&lt;=Q10,O10*S870+P10,IF(S870&lt;=Q11,O11*S870+P11,IF(S870&lt;=Q12,O12*S870+P12,8000))))</f>
        <v>8000</v>
      </c>
      <c r="U870" s="9">
        <f>IF(S870&lt;Q13,-1000,IF(S870&lt;=Q15,O15*S870+P15,IF(S870&lt;=Q16,O16*S870+P16,IF(S870&lt;=Q17,O17*S870+P17,8000))))</f>
        <v>8000</v>
      </c>
      <c r="V870" s="9">
        <f>'Perfos Décollage'!F2</f>
        <v>500</v>
      </c>
      <c r="W870" s="9">
        <f t="shared" si="179"/>
        <v>0</v>
      </c>
      <c r="X870" s="9">
        <f t="shared" si="176"/>
        <v>-4000</v>
      </c>
      <c r="Y870" s="9">
        <f t="shared" si="180"/>
        <v>0</v>
      </c>
      <c r="Z870" s="9">
        <f t="shared" si="177"/>
        <v>-4000</v>
      </c>
    </row>
    <row r="871" spans="1:26" ht="15">
      <c r="A871" s="8">
        <f t="shared" si="181"/>
        <v>1.053799999999981</v>
      </c>
      <c r="B871" s="9">
        <f>'Masse et Centrage'!$G$44</f>
        <v>932</v>
      </c>
      <c r="D871" s="8">
        <f t="shared" si="182"/>
        <v>1.053799999999981</v>
      </c>
      <c r="E871" s="9">
        <v>1043</v>
      </c>
      <c r="G871" s="8">
        <f t="shared" si="183"/>
        <v>1.053799999999981</v>
      </c>
      <c r="H871" s="9">
        <v>-1000</v>
      </c>
      <c r="J871" s="8">
        <f t="shared" si="184"/>
        <v>1.0538</v>
      </c>
      <c r="K871" s="9">
        <f>IF(J871=N2,'Masse et Centrage'!$G$44,-1000)</f>
        <v>-1000</v>
      </c>
      <c r="L871" s="9">
        <f t="shared" si="178"/>
        <v>0</v>
      </c>
      <c r="S871" s="9">
        <f t="shared" si="185"/>
        <v>969</v>
      </c>
      <c r="T871" s="9">
        <f>IF(S871&lt;Q8,-1000,IF(S871&lt;=Q10,O10*S871+P10,IF(S871&lt;=Q11,O11*S871+P11,IF(S871&lt;=Q12,O12*S871+P12,8000))))</f>
        <v>8000</v>
      </c>
      <c r="U871" s="9">
        <f>IF(S871&lt;Q13,-1000,IF(S871&lt;=Q15,O15*S871+P15,IF(S871&lt;=Q16,O16*S871+P16,IF(S871&lt;=Q17,O17*S871+P17,8000))))</f>
        <v>8000</v>
      </c>
      <c r="V871" s="9">
        <f>'Perfos Décollage'!F2</f>
        <v>500</v>
      </c>
      <c r="W871" s="9">
        <f t="shared" si="179"/>
        <v>0</v>
      </c>
      <c r="X871" s="9">
        <f t="shared" si="176"/>
        <v>-4000</v>
      </c>
      <c r="Y871" s="9">
        <f t="shared" si="180"/>
        <v>0</v>
      </c>
      <c r="Z871" s="9">
        <f t="shared" si="177"/>
        <v>-4000</v>
      </c>
    </row>
    <row r="872" spans="1:26" ht="15">
      <c r="A872" s="8">
        <f t="shared" si="181"/>
        <v>1.053999999999981</v>
      </c>
      <c r="B872" s="9">
        <f>'Masse et Centrage'!$G$44</f>
        <v>932</v>
      </c>
      <c r="D872" s="8">
        <f t="shared" si="182"/>
        <v>1.053999999999981</v>
      </c>
      <c r="E872" s="9">
        <v>1043</v>
      </c>
      <c r="G872" s="8">
        <f t="shared" si="183"/>
        <v>1.053999999999981</v>
      </c>
      <c r="H872" s="9">
        <v>-1000</v>
      </c>
      <c r="J872" s="8">
        <f t="shared" si="184"/>
        <v>1.054</v>
      </c>
      <c r="K872" s="9">
        <f>IF(J872=N2,'Masse et Centrage'!$G$44,-1000)</f>
        <v>-1000</v>
      </c>
      <c r="L872" s="9">
        <f t="shared" si="178"/>
        <v>0</v>
      </c>
      <c r="S872" s="9">
        <f t="shared" si="185"/>
        <v>970</v>
      </c>
      <c r="T872" s="9">
        <f>IF(S872&lt;Q8,-1000,IF(S872&lt;=Q10,O10*S872+P10,IF(S872&lt;=Q11,O11*S872+P11,IF(S872&lt;=Q12,O12*S872+P12,8000))))</f>
        <v>8000</v>
      </c>
      <c r="U872" s="9">
        <f>IF(S872&lt;Q13,-1000,IF(S872&lt;=Q15,O15*S872+P15,IF(S872&lt;=Q16,O16*S872+P16,IF(S872&lt;=Q17,O17*S872+P17,8000))))</f>
        <v>8000</v>
      </c>
      <c r="V872" s="9">
        <f>'Perfos Décollage'!F2</f>
        <v>500</v>
      </c>
      <c r="W872" s="9">
        <f t="shared" si="179"/>
        <v>0</v>
      </c>
      <c r="X872" s="9">
        <f t="shared" si="176"/>
        <v>-4000</v>
      </c>
      <c r="Y872" s="9">
        <f t="shared" si="180"/>
        <v>0</v>
      </c>
      <c r="Z872" s="9">
        <f t="shared" si="177"/>
        <v>-4000</v>
      </c>
    </row>
    <row r="873" spans="1:26" ht="15">
      <c r="A873" s="8">
        <f t="shared" si="181"/>
        <v>1.054199999999981</v>
      </c>
      <c r="B873" s="9">
        <f>'Masse et Centrage'!$G$44</f>
        <v>932</v>
      </c>
      <c r="D873" s="8">
        <f t="shared" si="182"/>
        <v>1.054199999999981</v>
      </c>
      <c r="E873" s="9">
        <v>1043</v>
      </c>
      <c r="G873" s="8">
        <f t="shared" si="183"/>
        <v>1.054199999999981</v>
      </c>
      <c r="H873" s="9">
        <v>-1000</v>
      </c>
      <c r="J873" s="8">
        <f t="shared" si="184"/>
        <v>1.0542</v>
      </c>
      <c r="K873" s="9">
        <f>IF(J873=N2,'Masse et Centrage'!$G$44,-1000)</f>
        <v>-1000</v>
      </c>
      <c r="L873" s="9">
        <f t="shared" si="178"/>
        <v>0</v>
      </c>
      <c r="S873" s="9">
        <f t="shared" si="185"/>
        <v>971</v>
      </c>
      <c r="T873" s="9">
        <f>IF(S873&lt;Q8,-1000,IF(S873&lt;=Q10,O10*S873+P10,IF(S873&lt;=Q11,O11*S873+P11,IF(S873&lt;=Q12,O12*S873+P12,8000))))</f>
        <v>8000</v>
      </c>
      <c r="U873" s="9">
        <f>IF(S873&lt;Q13,-1000,IF(S873&lt;=Q15,O15*S873+P15,IF(S873&lt;=Q16,O16*S873+P16,IF(S873&lt;=Q17,O17*S873+P17,8000))))</f>
        <v>8000</v>
      </c>
      <c r="V873" s="9">
        <f>'Perfos Décollage'!F2</f>
        <v>500</v>
      </c>
      <c r="W873" s="9">
        <f t="shared" si="179"/>
        <v>0</v>
      </c>
      <c r="X873" s="9">
        <f t="shared" si="176"/>
        <v>-4000</v>
      </c>
      <c r="Y873" s="9">
        <f t="shared" si="180"/>
        <v>0</v>
      </c>
      <c r="Z873" s="9">
        <f t="shared" si="177"/>
        <v>-4000</v>
      </c>
    </row>
    <row r="874" spans="1:26" ht="15">
      <c r="A874" s="8">
        <f t="shared" si="181"/>
        <v>1.054399999999981</v>
      </c>
      <c r="B874" s="9">
        <f>'Masse et Centrage'!$G$44</f>
        <v>932</v>
      </c>
      <c r="D874" s="8">
        <f t="shared" si="182"/>
        <v>1.054399999999981</v>
      </c>
      <c r="E874" s="9">
        <v>1043</v>
      </c>
      <c r="G874" s="8">
        <f t="shared" si="183"/>
        <v>1.054399999999981</v>
      </c>
      <c r="H874" s="9">
        <v>-1000</v>
      </c>
      <c r="J874" s="8">
        <f t="shared" si="184"/>
        <v>1.0544</v>
      </c>
      <c r="K874" s="9">
        <f>IF(J874=N2,'Masse et Centrage'!$G$44,-1000)</f>
        <v>-1000</v>
      </c>
      <c r="L874" s="9">
        <f t="shared" si="178"/>
        <v>0</v>
      </c>
      <c r="S874" s="9">
        <f t="shared" si="185"/>
        <v>972</v>
      </c>
      <c r="T874" s="9">
        <f>IF(S874&lt;Q8,-1000,IF(S874&lt;=Q10,O10*S874+P10,IF(S874&lt;=Q11,O11*S874+P11,IF(S874&lt;=Q12,O12*S874+P12,8000))))</f>
        <v>8000</v>
      </c>
      <c r="U874" s="9">
        <f>IF(S874&lt;Q13,-1000,IF(S874&lt;=Q15,O15*S874+P15,IF(S874&lt;=Q16,O16*S874+P16,IF(S874&lt;=Q17,O17*S874+P17,8000))))</f>
        <v>8000</v>
      </c>
      <c r="V874" s="9">
        <f>'Perfos Décollage'!F2</f>
        <v>500</v>
      </c>
      <c r="W874" s="9">
        <f t="shared" si="179"/>
        <v>0</v>
      </c>
      <c r="X874" s="9">
        <f t="shared" si="176"/>
        <v>-4000</v>
      </c>
      <c r="Y874" s="9">
        <f t="shared" si="180"/>
        <v>0</v>
      </c>
      <c r="Z874" s="9">
        <f t="shared" si="177"/>
        <v>-4000</v>
      </c>
    </row>
    <row r="875" spans="1:26" ht="15">
      <c r="A875" s="8">
        <f t="shared" si="181"/>
        <v>1.0545999999999809</v>
      </c>
      <c r="B875" s="9">
        <f>'Masse et Centrage'!$G$44</f>
        <v>932</v>
      </c>
      <c r="D875" s="8">
        <f t="shared" si="182"/>
        <v>1.0545999999999809</v>
      </c>
      <c r="E875" s="9">
        <v>1043</v>
      </c>
      <c r="G875" s="8">
        <f t="shared" si="183"/>
        <v>1.0545999999999809</v>
      </c>
      <c r="H875" s="9">
        <v>-1000</v>
      </c>
      <c r="J875" s="8">
        <f t="shared" si="184"/>
        <v>1.0546</v>
      </c>
      <c r="K875" s="9">
        <f>IF(J875=N2,'Masse et Centrage'!$G$44,-1000)</f>
        <v>-1000</v>
      </c>
      <c r="L875" s="9">
        <f t="shared" si="178"/>
        <v>0</v>
      </c>
      <c r="S875" s="9">
        <f t="shared" si="185"/>
        <v>973</v>
      </c>
      <c r="T875" s="9">
        <f>IF(S875&lt;Q8,-1000,IF(S875&lt;=Q10,O10*S875+P10,IF(S875&lt;=Q11,O11*S875+P11,IF(S875&lt;=Q12,O12*S875+P12,8000))))</f>
        <v>8000</v>
      </c>
      <c r="U875" s="9">
        <f>IF(S875&lt;Q13,-1000,IF(S875&lt;=Q15,O15*S875+P15,IF(S875&lt;=Q16,O16*S875+P16,IF(S875&lt;=Q17,O17*S875+P17,8000))))</f>
        <v>8000</v>
      </c>
      <c r="V875" s="9">
        <f>'Perfos Décollage'!F2</f>
        <v>500</v>
      </c>
      <c r="W875" s="9">
        <f t="shared" si="179"/>
        <v>0</v>
      </c>
      <c r="X875" s="9">
        <f t="shared" si="176"/>
        <v>-4000</v>
      </c>
      <c r="Y875" s="9">
        <f t="shared" si="180"/>
        <v>0</v>
      </c>
      <c r="Z875" s="9">
        <f t="shared" si="177"/>
        <v>-4000</v>
      </c>
    </row>
    <row r="876" spans="1:26" ht="15">
      <c r="A876" s="8">
        <f t="shared" si="181"/>
        <v>1.0547999999999809</v>
      </c>
      <c r="B876" s="9">
        <f>'Masse et Centrage'!$G$44</f>
        <v>932</v>
      </c>
      <c r="D876" s="8">
        <f t="shared" si="182"/>
        <v>1.0547999999999809</v>
      </c>
      <c r="E876" s="9">
        <v>1043</v>
      </c>
      <c r="G876" s="8">
        <f t="shared" si="183"/>
        <v>1.0547999999999809</v>
      </c>
      <c r="H876" s="9">
        <v>-1000</v>
      </c>
      <c r="J876" s="8">
        <f t="shared" si="184"/>
        <v>1.0548</v>
      </c>
      <c r="K876" s="9">
        <f>IF(J876=N2,'Masse et Centrage'!$G$44,-1000)</f>
        <v>-1000</v>
      </c>
      <c r="L876" s="9">
        <f t="shared" si="178"/>
        <v>0</v>
      </c>
      <c r="S876" s="9">
        <f t="shared" si="185"/>
        <v>974</v>
      </c>
      <c r="T876" s="9">
        <f>IF(S876&lt;Q8,-1000,IF(S876&lt;=Q10,O10*S876+P10,IF(S876&lt;=Q11,O11*S876+P11,IF(S876&lt;=Q12,O12*S876+P12,8000))))</f>
        <v>8000</v>
      </c>
      <c r="U876" s="9">
        <f>IF(S876&lt;Q13,-1000,IF(S876&lt;=Q15,O15*S876+P15,IF(S876&lt;=Q16,O16*S876+P16,IF(S876&lt;=Q17,O17*S876+P17,8000))))</f>
        <v>8000</v>
      </c>
      <c r="V876" s="9">
        <f>'Perfos Décollage'!F2</f>
        <v>500</v>
      </c>
      <c r="W876" s="9">
        <f t="shared" si="179"/>
        <v>0</v>
      </c>
      <c r="X876" s="9">
        <f t="shared" si="176"/>
        <v>-4000</v>
      </c>
      <c r="Y876" s="9">
        <f t="shared" si="180"/>
        <v>0</v>
      </c>
      <c r="Z876" s="9">
        <f t="shared" si="177"/>
        <v>-4000</v>
      </c>
    </row>
    <row r="877" spans="1:26" ht="15">
      <c r="A877" s="8">
        <f t="shared" si="181"/>
        <v>1.0549999999999808</v>
      </c>
      <c r="B877" s="9">
        <f>'Masse et Centrage'!$G$44</f>
        <v>932</v>
      </c>
      <c r="D877" s="8">
        <f t="shared" si="182"/>
        <v>1.0549999999999808</v>
      </c>
      <c r="E877" s="9">
        <v>1043</v>
      </c>
      <c r="G877" s="8">
        <f t="shared" si="183"/>
        <v>1.0549999999999808</v>
      </c>
      <c r="H877" s="9">
        <v>-1000</v>
      </c>
      <c r="J877" s="8">
        <f t="shared" si="184"/>
        <v>1.055</v>
      </c>
      <c r="K877" s="9">
        <f>IF(J877=N2,'Masse et Centrage'!$G$44,-1000)</f>
        <v>-1000</v>
      </c>
      <c r="L877" s="9">
        <f t="shared" si="178"/>
        <v>0</v>
      </c>
      <c r="S877" s="9">
        <f t="shared" si="185"/>
        <v>975</v>
      </c>
      <c r="T877" s="9">
        <f>IF(S877&lt;Q8,-1000,IF(S877&lt;=Q10,O10*S877+P10,IF(S877&lt;=Q11,O11*S877+P11,IF(S877&lt;=Q12,O12*S877+P12,8000))))</f>
        <v>8000</v>
      </c>
      <c r="U877" s="9">
        <f>IF(S877&lt;Q13,-1000,IF(S877&lt;=Q15,O15*S877+P15,IF(S877&lt;=Q16,O16*S877+P16,IF(S877&lt;=Q17,O17*S877+P17,8000))))</f>
        <v>8000</v>
      </c>
      <c r="V877" s="9">
        <f>'Perfos Décollage'!F2</f>
        <v>500</v>
      </c>
      <c r="W877" s="9">
        <f t="shared" si="179"/>
        <v>0</v>
      </c>
      <c r="X877" s="9">
        <f t="shared" si="176"/>
        <v>-4000</v>
      </c>
      <c r="Y877" s="9">
        <f t="shared" si="180"/>
        <v>0</v>
      </c>
      <c r="Z877" s="9">
        <f t="shared" si="177"/>
        <v>-4000</v>
      </c>
    </row>
    <row r="878" spans="1:26" ht="15">
      <c r="A878" s="8">
        <f t="shared" si="181"/>
        <v>1.0551999999999808</v>
      </c>
      <c r="B878" s="9">
        <f>'Masse et Centrage'!$G$44</f>
        <v>932</v>
      </c>
      <c r="D878" s="8">
        <f t="shared" si="182"/>
        <v>1.0551999999999808</v>
      </c>
      <c r="E878" s="9">
        <v>1043</v>
      </c>
      <c r="G878" s="8">
        <f t="shared" si="183"/>
        <v>1.0551999999999808</v>
      </c>
      <c r="H878" s="9">
        <v>-1000</v>
      </c>
      <c r="J878" s="8">
        <f t="shared" si="184"/>
        <v>1.0552</v>
      </c>
      <c r="K878" s="9">
        <f>IF(J878=N2,'Masse et Centrage'!$G$44,-1000)</f>
        <v>-1000</v>
      </c>
      <c r="L878" s="9">
        <f t="shared" si="178"/>
        <v>0</v>
      </c>
      <c r="S878" s="9">
        <f t="shared" si="185"/>
        <v>976</v>
      </c>
      <c r="T878" s="9">
        <f>IF(S878&lt;Q8,-1000,IF(S878&lt;=Q10,O10*S878+P10,IF(S878&lt;=Q11,O11*S878+P11,IF(S878&lt;=Q12,O12*S878+P12,8000))))</f>
        <v>8000</v>
      </c>
      <c r="U878" s="9">
        <f>IF(S878&lt;Q13,-1000,IF(S878&lt;=Q15,O15*S878+P15,IF(S878&lt;=Q16,O16*S878+P16,IF(S878&lt;=Q17,O17*S878+P17,8000))))</f>
        <v>8000</v>
      </c>
      <c r="V878" s="9">
        <f>'Perfos Décollage'!F2</f>
        <v>500</v>
      </c>
      <c r="W878" s="9">
        <f t="shared" si="179"/>
        <v>0</v>
      </c>
      <c r="X878" s="9">
        <f t="shared" si="176"/>
        <v>-4000</v>
      </c>
      <c r="Y878" s="9">
        <f t="shared" si="180"/>
        <v>0</v>
      </c>
      <c r="Z878" s="9">
        <f t="shared" si="177"/>
        <v>-4000</v>
      </c>
    </row>
    <row r="879" spans="1:26" ht="15">
      <c r="A879" s="8">
        <f t="shared" si="181"/>
        <v>1.0553999999999808</v>
      </c>
      <c r="B879" s="9">
        <f>'Masse et Centrage'!$G$44</f>
        <v>932</v>
      </c>
      <c r="D879" s="8">
        <f t="shared" si="182"/>
        <v>1.0553999999999808</v>
      </c>
      <c r="E879" s="9">
        <v>1043</v>
      </c>
      <c r="G879" s="8">
        <f t="shared" si="183"/>
        <v>1.0553999999999808</v>
      </c>
      <c r="H879" s="9">
        <v>-1000</v>
      </c>
      <c r="J879" s="8">
        <f t="shared" si="184"/>
        <v>1.0554</v>
      </c>
      <c r="K879" s="9">
        <f>IF(J879=N2,'Masse et Centrage'!$G$44,-1000)</f>
        <v>-1000</v>
      </c>
      <c r="L879" s="9">
        <f t="shared" si="178"/>
        <v>0</v>
      </c>
      <c r="S879" s="9">
        <f t="shared" si="185"/>
        <v>977</v>
      </c>
      <c r="T879" s="9">
        <f>IF(S879&lt;Q8,-1000,IF(S879&lt;=Q10,O10*S879+P10,IF(S879&lt;=Q11,O11*S879+P11,IF(S879&lt;=Q12,O12*S879+P12,8000))))</f>
        <v>8000</v>
      </c>
      <c r="U879" s="9">
        <f>IF(S879&lt;Q13,-1000,IF(S879&lt;=Q15,O15*S879+P15,IF(S879&lt;=Q16,O16*S879+P16,IF(S879&lt;=Q17,O17*S879+P17,8000))))</f>
        <v>8000</v>
      </c>
      <c r="V879" s="9">
        <f>'Perfos Décollage'!F2</f>
        <v>500</v>
      </c>
      <c r="W879" s="9">
        <f t="shared" si="179"/>
        <v>0</v>
      </c>
      <c r="X879" s="9">
        <f t="shared" si="176"/>
        <v>-4000</v>
      </c>
      <c r="Y879" s="9">
        <f t="shared" si="180"/>
        <v>0</v>
      </c>
      <c r="Z879" s="9">
        <f t="shared" si="177"/>
        <v>-4000</v>
      </c>
    </row>
    <row r="880" spans="1:26" ht="15">
      <c r="A880" s="8">
        <f t="shared" si="181"/>
        <v>1.0555999999999808</v>
      </c>
      <c r="B880" s="9">
        <f>'Masse et Centrage'!$G$44</f>
        <v>932</v>
      </c>
      <c r="D880" s="8">
        <f t="shared" si="182"/>
        <v>1.0555999999999808</v>
      </c>
      <c r="E880" s="9">
        <v>1043</v>
      </c>
      <c r="G880" s="8">
        <f t="shared" si="183"/>
        <v>1.0555999999999808</v>
      </c>
      <c r="H880" s="9">
        <v>-1000</v>
      </c>
      <c r="J880" s="8">
        <f t="shared" si="184"/>
        <v>1.0556</v>
      </c>
      <c r="K880" s="9">
        <f>IF(J880=N2,'Masse et Centrage'!$G$44,-1000)</f>
        <v>-1000</v>
      </c>
      <c r="L880" s="9">
        <f t="shared" si="178"/>
        <v>0</v>
      </c>
      <c r="S880" s="9">
        <f t="shared" si="185"/>
        <v>978</v>
      </c>
      <c r="T880" s="9">
        <f>IF(S880&lt;Q8,-1000,IF(S880&lt;=Q10,O10*S880+P10,IF(S880&lt;=Q11,O11*S880+P11,IF(S880&lt;=Q12,O12*S880+P12,8000))))</f>
        <v>8000</v>
      </c>
      <c r="U880" s="9">
        <f>IF(S880&lt;Q13,-1000,IF(S880&lt;=Q15,O15*S880+P15,IF(S880&lt;=Q16,O16*S880+P16,IF(S880&lt;=Q17,O17*S880+P17,8000))))</f>
        <v>8000</v>
      </c>
      <c r="V880" s="9">
        <f>'Perfos Décollage'!F2</f>
        <v>500</v>
      </c>
      <c r="W880" s="9">
        <f t="shared" si="179"/>
        <v>0</v>
      </c>
      <c r="X880" s="9">
        <f t="shared" si="176"/>
        <v>-4000</v>
      </c>
      <c r="Y880" s="9">
        <f t="shared" si="180"/>
        <v>0</v>
      </c>
      <c r="Z880" s="9">
        <f t="shared" si="177"/>
        <v>-4000</v>
      </c>
    </row>
    <row r="881" spans="1:26" ht="15">
      <c r="A881" s="8">
        <f t="shared" si="181"/>
        <v>1.0557999999999808</v>
      </c>
      <c r="B881" s="9">
        <f>'Masse et Centrage'!$G$44</f>
        <v>932</v>
      </c>
      <c r="D881" s="8">
        <f t="shared" si="182"/>
        <v>1.0557999999999808</v>
      </c>
      <c r="E881" s="9">
        <v>1043</v>
      </c>
      <c r="G881" s="8">
        <f t="shared" si="183"/>
        <v>1.0557999999999808</v>
      </c>
      <c r="H881" s="9">
        <v>-1000</v>
      </c>
      <c r="J881" s="8">
        <f t="shared" si="184"/>
        <v>1.0558</v>
      </c>
      <c r="K881" s="9">
        <f>IF(J881=N2,'Masse et Centrage'!$G$44,-1000)</f>
        <v>-1000</v>
      </c>
      <c r="L881" s="9">
        <f t="shared" si="178"/>
        <v>0</v>
      </c>
      <c r="S881" s="9">
        <f t="shared" si="185"/>
        <v>979</v>
      </c>
      <c r="T881" s="9">
        <f>IF(S881&lt;Q8,-1000,IF(S881&lt;=Q10,O10*S881+P10,IF(S881&lt;=Q11,O11*S881+P11,IF(S881&lt;=Q12,O12*S881+P12,8000))))</f>
        <v>8000</v>
      </c>
      <c r="U881" s="9">
        <f>IF(S881&lt;Q13,-1000,IF(S881&lt;=Q15,O15*S881+P15,IF(S881&lt;=Q16,O16*S881+P16,IF(S881&lt;=Q17,O17*S881+P17,8000))))</f>
        <v>8000</v>
      </c>
      <c r="V881" s="9">
        <f>'Perfos Décollage'!F2</f>
        <v>500</v>
      </c>
      <c r="W881" s="9">
        <f t="shared" si="179"/>
        <v>0</v>
      </c>
      <c r="X881" s="9">
        <f t="shared" si="176"/>
        <v>-4000</v>
      </c>
      <c r="Y881" s="9">
        <f t="shared" si="180"/>
        <v>0</v>
      </c>
      <c r="Z881" s="9">
        <f t="shared" si="177"/>
        <v>-4000</v>
      </c>
    </row>
    <row r="882" spans="1:26" ht="15">
      <c r="A882" s="8">
        <f t="shared" si="181"/>
        <v>1.0559999999999807</v>
      </c>
      <c r="B882" s="9">
        <f>'Masse et Centrage'!$G$44</f>
        <v>932</v>
      </c>
      <c r="D882" s="8">
        <f t="shared" si="182"/>
        <v>1.0559999999999807</v>
      </c>
      <c r="E882" s="9">
        <v>1043</v>
      </c>
      <c r="G882" s="8">
        <f t="shared" si="183"/>
        <v>1.0559999999999807</v>
      </c>
      <c r="H882" s="9">
        <v>-1000</v>
      </c>
      <c r="J882" s="8">
        <f t="shared" si="184"/>
        <v>1.056</v>
      </c>
      <c r="K882" s="9">
        <f>IF(J882=N2,'Masse et Centrage'!$G$44,-1000)</f>
        <v>-1000</v>
      </c>
      <c r="L882" s="9">
        <f t="shared" si="178"/>
        <v>0</v>
      </c>
      <c r="S882" s="9">
        <f t="shared" si="185"/>
        <v>980</v>
      </c>
      <c r="T882" s="9">
        <f>IF(S882&lt;Q8,-1000,IF(S882&lt;=Q10,O10*S882+P10,IF(S882&lt;=Q11,O11*S882+P11,IF(S882&lt;=Q12,O12*S882+P12,8000))))</f>
        <v>8000</v>
      </c>
      <c r="U882" s="9">
        <f>IF(S882&lt;Q13,-1000,IF(S882&lt;=Q15,O15*S882+P15,IF(S882&lt;=Q16,O16*S882+P16,IF(S882&lt;=Q17,O17*S882+P17,8000))))</f>
        <v>8000</v>
      </c>
      <c r="V882" s="9">
        <f>'Perfos Décollage'!F2</f>
        <v>500</v>
      </c>
      <c r="W882" s="9">
        <f t="shared" si="179"/>
        <v>0</v>
      </c>
      <c r="X882" s="9">
        <f t="shared" si="176"/>
        <v>-4000</v>
      </c>
      <c r="Y882" s="9">
        <f t="shared" si="180"/>
        <v>0</v>
      </c>
      <c r="Z882" s="9">
        <f t="shared" si="177"/>
        <v>-4000</v>
      </c>
    </row>
    <row r="883" spans="1:26" ht="15">
      <c r="A883" s="8">
        <f t="shared" si="181"/>
        <v>1.0561999999999807</v>
      </c>
      <c r="B883" s="9">
        <f>'Masse et Centrage'!$G$44</f>
        <v>932</v>
      </c>
      <c r="D883" s="8">
        <f t="shared" si="182"/>
        <v>1.0561999999999807</v>
      </c>
      <c r="E883" s="9">
        <v>1043</v>
      </c>
      <c r="G883" s="8">
        <f t="shared" si="183"/>
        <v>1.0561999999999807</v>
      </c>
      <c r="H883" s="9">
        <v>-1000</v>
      </c>
      <c r="J883" s="8">
        <f t="shared" si="184"/>
        <v>1.0562</v>
      </c>
      <c r="K883" s="9">
        <f>IF(J883=N2,'Masse et Centrage'!$G$44,-1000)</f>
        <v>-1000</v>
      </c>
      <c r="L883" s="9">
        <f t="shared" si="178"/>
        <v>0</v>
      </c>
      <c r="S883" s="9">
        <f t="shared" si="185"/>
        <v>981</v>
      </c>
      <c r="T883" s="9">
        <f>IF(S883&lt;Q8,-1000,IF(S883&lt;=Q10,O10*S883+P10,IF(S883&lt;=Q11,O11*S883+P11,IF(S883&lt;=Q12,O12*S883+P12,8000))))</f>
        <v>8000</v>
      </c>
      <c r="U883" s="9">
        <f>IF(S883&lt;Q13,-1000,IF(S883&lt;=Q15,O15*S883+P15,IF(S883&lt;=Q16,O16*S883+P16,IF(S883&lt;=Q17,O17*S883+P17,8000))))</f>
        <v>8000</v>
      </c>
      <c r="V883" s="9">
        <f>'Perfos Décollage'!F2</f>
        <v>500</v>
      </c>
      <c r="W883" s="9">
        <f t="shared" si="179"/>
        <v>0</v>
      </c>
      <c r="X883" s="9">
        <f t="shared" si="176"/>
        <v>-4000</v>
      </c>
      <c r="Y883" s="9">
        <f t="shared" si="180"/>
        <v>0</v>
      </c>
      <c r="Z883" s="9">
        <f t="shared" si="177"/>
        <v>-4000</v>
      </c>
    </row>
    <row r="884" spans="1:26" ht="15">
      <c r="A884" s="8">
        <f t="shared" si="181"/>
        <v>1.0563999999999807</v>
      </c>
      <c r="B884" s="9">
        <f>'Masse et Centrage'!$G$44</f>
        <v>932</v>
      </c>
      <c r="D884" s="8">
        <f t="shared" si="182"/>
        <v>1.0563999999999807</v>
      </c>
      <c r="E884" s="9">
        <v>1043</v>
      </c>
      <c r="G884" s="8">
        <f t="shared" si="183"/>
        <v>1.0563999999999807</v>
      </c>
      <c r="H884" s="9">
        <v>-1000</v>
      </c>
      <c r="J884" s="8">
        <f t="shared" si="184"/>
        <v>1.0564</v>
      </c>
      <c r="K884" s="9">
        <f>IF(J884=N2,'Masse et Centrage'!$G$44,-1000)</f>
        <v>-1000</v>
      </c>
      <c r="L884" s="9">
        <f t="shared" si="178"/>
        <v>0</v>
      </c>
      <c r="S884" s="9">
        <f t="shared" si="185"/>
        <v>982</v>
      </c>
      <c r="T884" s="9">
        <f>IF(S884&lt;Q8,-1000,IF(S884&lt;=Q10,O10*S884+P10,IF(S884&lt;=Q11,O11*S884+P11,IF(S884&lt;=Q12,O12*S884+P12,8000))))</f>
        <v>8000</v>
      </c>
      <c r="U884" s="9">
        <f>IF(S884&lt;Q13,-1000,IF(S884&lt;=Q15,O15*S884+P15,IF(S884&lt;=Q16,O16*S884+P16,IF(S884&lt;=Q17,O17*S884+P17,8000))))</f>
        <v>8000</v>
      </c>
      <c r="V884" s="9">
        <f>'Perfos Décollage'!F2</f>
        <v>500</v>
      </c>
      <c r="W884" s="9">
        <f t="shared" si="179"/>
        <v>0</v>
      </c>
      <c r="X884" s="9">
        <f t="shared" si="176"/>
        <v>-4000</v>
      </c>
      <c r="Y884" s="9">
        <f t="shared" si="180"/>
        <v>0</v>
      </c>
      <c r="Z884" s="9">
        <f t="shared" si="177"/>
        <v>-4000</v>
      </c>
    </row>
    <row r="885" spans="1:26" ht="15">
      <c r="A885" s="8">
        <f t="shared" si="181"/>
        <v>1.0565999999999807</v>
      </c>
      <c r="B885" s="9">
        <f>'Masse et Centrage'!$G$44</f>
        <v>932</v>
      </c>
      <c r="D885" s="8">
        <f t="shared" si="182"/>
        <v>1.0565999999999807</v>
      </c>
      <c r="E885" s="9">
        <v>1043</v>
      </c>
      <c r="G885" s="8">
        <f t="shared" si="183"/>
        <v>1.0565999999999807</v>
      </c>
      <c r="H885" s="9">
        <v>-1000</v>
      </c>
      <c r="J885" s="8">
        <f t="shared" si="184"/>
        <v>1.0566</v>
      </c>
      <c r="K885" s="9">
        <f>IF(J885=N2,'Masse et Centrage'!$G$44,-1000)</f>
        <v>-1000</v>
      </c>
      <c r="L885" s="9">
        <f t="shared" si="178"/>
        <v>0</v>
      </c>
      <c r="S885" s="9">
        <f t="shared" si="185"/>
        <v>983</v>
      </c>
      <c r="T885" s="9">
        <f>IF(S885&lt;Q8,-1000,IF(S885&lt;=Q10,O10*S885+P10,IF(S885&lt;=Q11,O11*S885+P11,IF(S885&lt;=Q12,O12*S885+P12,8000))))</f>
        <v>8000</v>
      </c>
      <c r="U885" s="9">
        <f>IF(S885&lt;Q13,-1000,IF(S885&lt;=Q15,O15*S885+P15,IF(S885&lt;=Q16,O16*S885+P16,IF(S885&lt;=Q17,O17*S885+P17,8000))))</f>
        <v>8000</v>
      </c>
      <c r="V885" s="9">
        <f>'Perfos Décollage'!F2</f>
        <v>500</v>
      </c>
      <c r="W885" s="9">
        <f t="shared" si="179"/>
        <v>0</v>
      </c>
      <c r="X885" s="9">
        <f t="shared" si="176"/>
        <v>-4000</v>
      </c>
      <c r="Y885" s="9">
        <f t="shared" si="180"/>
        <v>0</v>
      </c>
      <c r="Z885" s="9">
        <f t="shared" si="177"/>
        <v>-4000</v>
      </c>
    </row>
    <row r="886" spans="1:26" ht="15">
      <c r="A886" s="8">
        <f t="shared" si="181"/>
        <v>1.0567999999999806</v>
      </c>
      <c r="B886" s="9">
        <f>'Masse et Centrage'!$G$44</f>
        <v>932</v>
      </c>
      <c r="D886" s="8">
        <f t="shared" si="182"/>
        <v>1.0567999999999806</v>
      </c>
      <c r="E886" s="9">
        <v>1043</v>
      </c>
      <c r="G886" s="8">
        <f t="shared" si="183"/>
        <v>1.0567999999999806</v>
      </c>
      <c r="H886" s="9">
        <v>-1000</v>
      </c>
      <c r="J886" s="8">
        <f t="shared" si="184"/>
        <v>1.0568</v>
      </c>
      <c r="K886" s="9">
        <f>IF(J886=N2,'Masse et Centrage'!$G$44,-1000)</f>
        <v>-1000</v>
      </c>
      <c r="L886" s="9">
        <f t="shared" si="178"/>
        <v>0</v>
      </c>
      <c r="S886" s="9">
        <f t="shared" si="185"/>
        <v>984</v>
      </c>
      <c r="T886" s="9">
        <f>IF(S886&lt;Q8,-1000,IF(S886&lt;=Q10,O10*S886+P10,IF(S886&lt;=Q11,O11*S886+P11,IF(S886&lt;=Q12,O12*S886+P12,8000))))</f>
        <v>8000</v>
      </c>
      <c r="U886" s="9">
        <f>IF(S886&lt;Q13,-1000,IF(S886&lt;=Q15,O15*S886+P15,IF(S886&lt;=Q16,O16*S886+P16,IF(S886&lt;=Q17,O17*S886+P17,8000))))</f>
        <v>8000</v>
      </c>
      <c r="V886" s="9">
        <f>'Perfos Décollage'!F2</f>
        <v>500</v>
      </c>
      <c r="W886" s="9">
        <f t="shared" si="179"/>
        <v>0</v>
      </c>
      <c r="X886" s="9">
        <f t="shared" si="176"/>
        <v>-4000</v>
      </c>
      <c r="Y886" s="9">
        <f t="shared" si="180"/>
        <v>0</v>
      </c>
      <c r="Z886" s="9">
        <f t="shared" si="177"/>
        <v>-4000</v>
      </c>
    </row>
    <row r="887" spans="1:26" ht="15">
      <c r="A887" s="8">
        <f t="shared" si="181"/>
        <v>1.0569999999999806</v>
      </c>
      <c r="B887" s="9">
        <f>'Masse et Centrage'!$G$44</f>
        <v>932</v>
      </c>
      <c r="D887" s="8">
        <f t="shared" si="182"/>
        <v>1.0569999999999806</v>
      </c>
      <c r="E887" s="9">
        <v>1043</v>
      </c>
      <c r="G887" s="8">
        <f t="shared" si="183"/>
        <v>1.0569999999999806</v>
      </c>
      <c r="H887" s="9">
        <v>-1000</v>
      </c>
      <c r="J887" s="8">
        <f t="shared" si="184"/>
        <v>1.057</v>
      </c>
      <c r="K887" s="9">
        <f>IF(J887=N2,'Masse et Centrage'!$G$44,-1000)</f>
        <v>-1000</v>
      </c>
      <c r="L887" s="9">
        <f t="shared" si="178"/>
        <v>0</v>
      </c>
      <c r="S887" s="9">
        <f t="shared" si="185"/>
        <v>985</v>
      </c>
      <c r="T887" s="9">
        <f>IF(S887&lt;Q8,-1000,IF(S887&lt;=Q10,O10*S887+P10,IF(S887&lt;=Q11,O11*S887+P11,IF(S887&lt;=Q12,O12*S887+P12,8000))))</f>
        <v>8000</v>
      </c>
      <c r="U887" s="9">
        <f>IF(S887&lt;Q13,-1000,IF(S887&lt;=Q15,O15*S887+P15,IF(S887&lt;=Q16,O16*S887+P16,IF(S887&lt;=Q17,O17*S887+P17,8000))))</f>
        <v>8000</v>
      </c>
      <c r="V887" s="9">
        <f>'Perfos Décollage'!F2</f>
        <v>500</v>
      </c>
      <c r="W887" s="9">
        <f t="shared" si="179"/>
        <v>0</v>
      </c>
      <c r="X887" s="9">
        <f t="shared" si="176"/>
        <v>-4000</v>
      </c>
      <c r="Y887" s="9">
        <f t="shared" si="180"/>
        <v>0</v>
      </c>
      <c r="Z887" s="9">
        <f t="shared" si="177"/>
        <v>-4000</v>
      </c>
    </row>
    <row r="888" spans="1:26" ht="15">
      <c r="A888" s="8">
        <f t="shared" si="181"/>
        <v>1.0571999999999806</v>
      </c>
      <c r="B888" s="9">
        <f>'Masse et Centrage'!$G$44</f>
        <v>932</v>
      </c>
      <c r="D888" s="8">
        <f t="shared" si="182"/>
        <v>1.0571999999999806</v>
      </c>
      <c r="E888" s="9">
        <v>1043</v>
      </c>
      <c r="G888" s="8">
        <f t="shared" si="183"/>
        <v>1.0571999999999806</v>
      </c>
      <c r="H888" s="9">
        <v>-1000</v>
      </c>
      <c r="J888" s="8">
        <f t="shared" si="184"/>
        <v>1.0572</v>
      </c>
      <c r="K888" s="9">
        <f>IF(J888=N2,'Masse et Centrage'!$G$44,-1000)</f>
        <v>-1000</v>
      </c>
      <c r="L888" s="9">
        <f t="shared" si="178"/>
        <v>0</v>
      </c>
      <c r="S888" s="9">
        <f t="shared" si="185"/>
        <v>986</v>
      </c>
      <c r="T888" s="9">
        <f>IF(S888&lt;Q8,-1000,IF(S888&lt;=Q10,O10*S888+P10,IF(S888&lt;=Q11,O11*S888+P11,IF(S888&lt;=Q12,O12*S888+P12,8000))))</f>
        <v>8000</v>
      </c>
      <c r="U888" s="9">
        <f>IF(S888&lt;Q13,-1000,IF(S888&lt;=Q15,O15*S888+P15,IF(S888&lt;=Q16,O16*S888+P16,IF(S888&lt;=Q17,O17*S888+P17,8000))))</f>
        <v>8000</v>
      </c>
      <c r="V888" s="9">
        <f>'Perfos Décollage'!F2</f>
        <v>500</v>
      </c>
      <c r="W888" s="9">
        <f t="shared" si="179"/>
        <v>0</v>
      </c>
      <c r="X888" s="9">
        <f t="shared" si="176"/>
        <v>-4000</v>
      </c>
      <c r="Y888" s="9">
        <f t="shared" si="180"/>
        <v>0</v>
      </c>
      <c r="Z888" s="9">
        <f t="shared" si="177"/>
        <v>-4000</v>
      </c>
    </row>
    <row r="889" spans="1:26" ht="15">
      <c r="A889" s="8">
        <f t="shared" si="181"/>
        <v>1.0573999999999806</v>
      </c>
      <c r="B889" s="9">
        <f>'Masse et Centrage'!$G$44</f>
        <v>932</v>
      </c>
      <c r="D889" s="8">
        <f t="shared" si="182"/>
        <v>1.0573999999999806</v>
      </c>
      <c r="E889" s="9">
        <v>1043</v>
      </c>
      <c r="G889" s="8">
        <f t="shared" si="183"/>
        <v>1.0573999999999806</v>
      </c>
      <c r="H889" s="9">
        <v>-1000</v>
      </c>
      <c r="J889" s="8">
        <f t="shared" si="184"/>
        <v>1.0574</v>
      </c>
      <c r="K889" s="9">
        <f>IF(J889=N2,'Masse et Centrage'!$G$44,-1000)</f>
        <v>-1000</v>
      </c>
      <c r="L889" s="9">
        <f t="shared" si="178"/>
        <v>0</v>
      </c>
      <c r="S889" s="9">
        <f t="shared" si="185"/>
        <v>987</v>
      </c>
      <c r="T889" s="9">
        <f>IF(S889&lt;Q8,-1000,IF(S889&lt;=Q10,O10*S889+P10,IF(S889&lt;=Q11,O11*S889+P11,IF(S889&lt;=Q12,O12*S889+P12,8000))))</f>
        <v>8000</v>
      </c>
      <c r="U889" s="9">
        <f>IF(S889&lt;Q13,-1000,IF(S889&lt;=Q15,O15*S889+P15,IF(S889&lt;=Q16,O16*S889+P16,IF(S889&lt;=Q17,O17*S889+P17,8000))))</f>
        <v>8000</v>
      </c>
      <c r="V889" s="9">
        <f>'Perfos Décollage'!F2</f>
        <v>500</v>
      </c>
      <c r="W889" s="9">
        <f t="shared" si="179"/>
        <v>0</v>
      </c>
      <c r="X889" s="9">
        <f t="shared" si="176"/>
        <v>-4000</v>
      </c>
      <c r="Y889" s="9">
        <f t="shared" si="180"/>
        <v>0</v>
      </c>
      <c r="Z889" s="9">
        <f t="shared" si="177"/>
        <v>-4000</v>
      </c>
    </row>
    <row r="890" spans="1:26" ht="15">
      <c r="A890" s="8">
        <f t="shared" si="181"/>
        <v>1.0575999999999806</v>
      </c>
      <c r="B890" s="9">
        <f>'Masse et Centrage'!$G$44</f>
        <v>932</v>
      </c>
      <c r="D890" s="8">
        <f t="shared" si="182"/>
        <v>1.0575999999999806</v>
      </c>
      <c r="E890" s="9">
        <v>1043</v>
      </c>
      <c r="G890" s="8">
        <f t="shared" si="183"/>
        <v>1.0575999999999806</v>
      </c>
      <c r="H890" s="9">
        <v>-1000</v>
      </c>
      <c r="J890" s="8">
        <f t="shared" si="184"/>
        <v>1.0576</v>
      </c>
      <c r="K890" s="9">
        <f>IF(J890=N2,'Masse et Centrage'!$G$44,-1000)</f>
        <v>-1000</v>
      </c>
      <c r="L890" s="9">
        <f t="shared" si="178"/>
        <v>0</v>
      </c>
      <c r="S890" s="9">
        <f t="shared" si="185"/>
        <v>988</v>
      </c>
      <c r="T890" s="9">
        <f>IF(S890&lt;Q8,-1000,IF(S890&lt;=Q10,O10*S890+P10,IF(S890&lt;=Q11,O11*S890+P11,IF(S890&lt;=Q12,O12*S890+P12,8000))))</f>
        <v>8000</v>
      </c>
      <c r="U890" s="9">
        <f>IF(S890&lt;Q13,-1000,IF(S890&lt;=Q15,O15*S890+P15,IF(S890&lt;=Q16,O16*S890+P16,IF(S890&lt;=Q17,O17*S890+P17,8000))))</f>
        <v>8000</v>
      </c>
      <c r="V890" s="9">
        <f>'Perfos Décollage'!F2</f>
        <v>500</v>
      </c>
      <c r="W890" s="9">
        <f t="shared" si="179"/>
        <v>0</v>
      </c>
      <c r="X890" s="9">
        <f t="shared" si="176"/>
        <v>-4000</v>
      </c>
      <c r="Y890" s="9">
        <f t="shared" si="180"/>
        <v>0</v>
      </c>
      <c r="Z890" s="9">
        <f t="shared" si="177"/>
        <v>-4000</v>
      </c>
    </row>
    <row r="891" spans="1:26" ht="15">
      <c r="A891" s="8">
        <f t="shared" si="181"/>
        <v>1.0577999999999805</v>
      </c>
      <c r="B891" s="9">
        <f>'Masse et Centrage'!$G$44</f>
        <v>932</v>
      </c>
      <c r="D891" s="8">
        <f t="shared" si="182"/>
        <v>1.0577999999999805</v>
      </c>
      <c r="E891" s="9">
        <v>1043</v>
      </c>
      <c r="G891" s="8">
        <f t="shared" si="183"/>
        <v>1.0577999999999805</v>
      </c>
      <c r="H891" s="9">
        <v>-1000</v>
      </c>
      <c r="J891" s="8">
        <f t="shared" si="184"/>
        <v>1.0578</v>
      </c>
      <c r="K891" s="9">
        <f>IF(J891=N2,'Masse et Centrage'!$G$44,-1000)</f>
        <v>-1000</v>
      </c>
      <c r="L891" s="9">
        <f t="shared" si="178"/>
        <v>0</v>
      </c>
      <c r="S891" s="9">
        <f t="shared" si="185"/>
        <v>989</v>
      </c>
      <c r="T891" s="9">
        <f>IF(S891&lt;Q8,-1000,IF(S891&lt;=Q10,O10*S891+P10,IF(S891&lt;=Q11,O11*S891+P11,IF(S891&lt;=Q12,O12*S891+P12,8000))))</f>
        <v>8000</v>
      </c>
      <c r="U891" s="9">
        <f>IF(S891&lt;Q13,-1000,IF(S891&lt;=Q15,O15*S891+P15,IF(S891&lt;=Q16,O16*S891+P16,IF(S891&lt;=Q17,O17*S891+P17,8000))))</f>
        <v>8000</v>
      </c>
      <c r="V891" s="9">
        <f>'Perfos Décollage'!F2</f>
        <v>500</v>
      </c>
      <c r="W891" s="9">
        <f t="shared" si="179"/>
        <v>0</v>
      </c>
      <c r="X891" s="9">
        <f t="shared" si="176"/>
        <v>-4000</v>
      </c>
      <c r="Y891" s="9">
        <f t="shared" si="180"/>
        <v>0</v>
      </c>
      <c r="Z891" s="9">
        <f t="shared" si="177"/>
        <v>-4000</v>
      </c>
    </row>
    <row r="892" spans="1:26" ht="15">
      <c r="A892" s="8">
        <f t="shared" si="181"/>
        <v>1.0579999999999805</v>
      </c>
      <c r="B892" s="9">
        <f>'Masse et Centrage'!$G$44</f>
        <v>932</v>
      </c>
      <c r="D892" s="8">
        <f t="shared" si="182"/>
        <v>1.0579999999999805</v>
      </c>
      <c r="E892" s="9">
        <v>1043</v>
      </c>
      <c r="G892" s="8">
        <f t="shared" si="183"/>
        <v>1.0579999999999805</v>
      </c>
      <c r="H892" s="9">
        <v>-1000</v>
      </c>
      <c r="J892" s="8">
        <f t="shared" si="184"/>
        <v>1.058</v>
      </c>
      <c r="K892" s="9">
        <f>IF(J892=N2,'Masse et Centrage'!$G$44,-1000)</f>
        <v>-1000</v>
      </c>
      <c r="L892" s="9">
        <f t="shared" si="178"/>
        <v>0</v>
      </c>
      <c r="S892" s="9">
        <f t="shared" si="185"/>
        <v>990</v>
      </c>
      <c r="T892" s="9">
        <f>IF(S892&lt;Q8,-1000,IF(S892&lt;=Q10,O10*S892+P10,IF(S892&lt;=Q11,O11*S892+P11,IF(S892&lt;=Q12,O12*S892+P12,8000))))</f>
        <v>8000</v>
      </c>
      <c r="U892" s="9">
        <f>IF(S892&lt;Q13,-1000,IF(S892&lt;=Q15,O15*S892+P15,IF(S892&lt;=Q16,O16*S892+P16,IF(S892&lt;=Q17,O17*S892+P17,8000))))</f>
        <v>8000</v>
      </c>
      <c r="V892" s="9">
        <f>'Perfos Décollage'!F2</f>
        <v>500</v>
      </c>
      <c r="W892" s="9">
        <f t="shared" si="179"/>
        <v>0</v>
      </c>
      <c r="X892" s="9">
        <f t="shared" si="176"/>
        <v>-4000</v>
      </c>
      <c r="Y892" s="9">
        <f t="shared" si="180"/>
        <v>0</v>
      </c>
      <c r="Z892" s="9">
        <f t="shared" si="177"/>
        <v>-4000</v>
      </c>
    </row>
    <row r="893" spans="1:26" ht="15">
      <c r="A893" s="8">
        <f t="shared" si="181"/>
        <v>1.0581999999999805</v>
      </c>
      <c r="B893" s="9">
        <f>'Masse et Centrage'!$G$44</f>
        <v>932</v>
      </c>
      <c r="D893" s="8">
        <f t="shared" si="182"/>
        <v>1.0581999999999805</v>
      </c>
      <c r="E893" s="9">
        <v>1043</v>
      </c>
      <c r="G893" s="8">
        <f t="shared" si="183"/>
        <v>1.0581999999999805</v>
      </c>
      <c r="H893" s="9">
        <v>-1000</v>
      </c>
      <c r="J893" s="8">
        <f t="shared" si="184"/>
        <v>1.0582</v>
      </c>
      <c r="K893" s="9">
        <f>IF(J893=N2,'Masse et Centrage'!$G$44,-1000)</f>
        <v>-1000</v>
      </c>
      <c r="L893" s="9">
        <f t="shared" si="178"/>
        <v>0</v>
      </c>
      <c r="S893" s="9">
        <f t="shared" si="185"/>
        <v>991</v>
      </c>
      <c r="T893" s="9">
        <f>IF(S893&lt;Q8,-1000,IF(S893&lt;=Q10,O10*S893+P10,IF(S893&lt;=Q11,O11*S893+P11,IF(S893&lt;=Q12,O12*S893+P12,8000))))</f>
        <v>8000</v>
      </c>
      <c r="U893" s="9">
        <f>IF(S893&lt;Q13,-1000,IF(S893&lt;=Q15,O15*S893+P15,IF(S893&lt;=Q16,O16*S893+P16,IF(S893&lt;=Q17,O17*S893+P17,8000))))</f>
        <v>8000</v>
      </c>
      <c r="V893" s="9">
        <f>'Perfos Décollage'!F2</f>
        <v>500</v>
      </c>
      <c r="W893" s="9">
        <f t="shared" si="179"/>
        <v>0</v>
      </c>
      <c r="X893" s="9">
        <f t="shared" si="176"/>
        <v>-4000</v>
      </c>
      <c r="Y893" s="9">
        <f t="shared" si="180"/>
        <v>0</v>
      </c>
      <c r="Z893" s="9">
        <f t="shared" si="177"/>
        <v>-4000</v>
      </c>
    </row>
    <row r="894" spans="1:26" ht="15">
      <c r="A894" s="8">
        <f t="shared" si="181"/>
        <v>1.0583999999999805</v>
      </c>
      <c r="B894" s="9">
        <f>'Masse et Centrage'!$G$44</f>
        <v>932</v>
      </c>
      <c r="D894" s="8">
        <f t="shared" si="182"/>
        <v>1.0583999999999805</v>
      </c>
      <c r="E894" s="9">
        <v>1043</v>
      </c>
      <c r="G894" s="8">
        <f t="shared" si="183"/>
        <v>1.0583999999999805</v>
      </c>
      <c r="H894" s="9">
        <v>-1000</v>
      </c>
      <c r="J894" s="8">
        <f t="shared" si="184"/>
        <v>1.0584</v>
      </c>
      <c r="K894" s="9">
        <f>IF(J894=N2,'Masse et Centrage'!$G$44,-1000)</f>
        <v>-1000</v>
      </c>
      <c r="L894" s="9">
        <f t="shared" si="178"/>
        <v>0</v>
      </c>
      <c r="S894" s="9">
        <f t="shared" si="185"/>
        <v>992</v>
      </c>
      <c r="T894" s="9">
        <f>IF(S894&lt;Q8,-1000,IF(S894&lt;=Q10,O10*S894+P10,IF(S894&lt;=Q11,O11*S894+P11,IF(S894&lt;=Q12,O12*S894+P12,8000))))</f>
        <v>8000</v>
      </c>
      <c r="U894" s="9">
        <f>IF(S894&lt;Q13,-1000,IF(S894&lt;=Q15,O15*S894+P15,IF(S894&lt;=Q16,O16*S894+P16,IF(S894&lt;=Q17,O17*S894+P17,8000))))</f>
        <v>8000</v>
      </c>
      <c r="V894" s="9">
        <f>'Perfos Décollage'!F2</f>
        <v>500</v>
      </c>
      <c r="W894" s="9">
        <f t="shared" si="179"/>
        <v>0</v>
      </c>
      <c r="X894" s="9">
        <f t="shared" si="176"/>
        <v>-4000</v>
      </c>
      <c r="Y894" s="9">
        <f t="shared" si="180"/>
        <v>0</v>
      </c>
      <c r="Z894" s="9">
        <f t="shared" si="177"/>
        <v>-4000</v>
      </c>
    </row>
    <row r="895" spans="1:26" ht="15">
      <c r="A895" s="8">
        <f t="shared" si="181"/>
        <v>1.0585999999999804</v>
      </c>
      <c r="B895" s="9">
        <f>'Masse et Centrage'!$G$44</f>
        <v>932</v>
      </c>
      <c r="D895" s="8">
        <f t="shared" si="182"/>
        <v>1.0585999999999804</v>
      </c>
      <c r="E895" s="9">
        <v>1043</v>
      </c>
      <c r="G895" s="8">
        <f t="shared" si="183"/>
        <v>1.0585999999999804</v>
      </c>
      <c r="H895" s="9">
        <v>-1000</v>
      </c>
      <c r="J895" s="8">
        <f t="shared" si="184"/>
        <v>1.0586</v>
      </c>
      <c r="K895" s="9">
        <f>IF(J895=N2,'Masse et Centrage'!$G$44,-1000)</f>
        <v>-1000</v>
      </c>
      <c r="L895" s="9">
        <f t="shared" si="178"/>
        <v>0</v>
      </c>
      <c r="S895" s="9">
        <f t="shared" si="185"/>
        <v>993</v>
      </c>
      <c r="T895" s="9">
        <f>IF(S895&lt;Q8,-1000,IF(S895&lt;=Q10,O10*S895+P10,IF(S895&lt;=Q11,O11*S895+P11,IF(S895&lt;=Q12,O12*S895+P12,8000))))</f>
        <v>8000</v>
      </c>
      <c r="U895" s="9">
        <f>IF(S895&lt;Q13,-1000,IF(S895&lt;=Q15,O15*S895+P15,IF(S895&lt;=Q16,O16*S895+P16,IF(S895&lt;=Q17,O17*S895+P17,8000))))</f>
        <v>8000</v>
      </c>
      <c r="V895" s="9">
        <f>'Perfos Décollage'!F2</f>
        <v>500</v>
      </c>
      <c r="W895" s="9">
        <f t="shared" si="179"/>
        <v>0</v>
      </c>
      <c r="X895" s="9">
        <f t="shared" si="176"/>
        <v>-4000</v>
      </c>
      <c r="Y895" s="9">
        <f t="shared" si="180"/>
        <v>0</v>
      </c>
      <c r="Z895" s="9">
        <f t="shared" si="177"/>
        <v>-4000</v>
      </c>
    </row>
    <row r="896" spans="1:26" ht="15">
      <c r="A896" s="8">
        <f t="shared" si="181"/>
        <v>1.0587999999999804</v>
      </c>
      <c r="B896" s="9">
        <f>'Masse et Centrage'!$G$44</f>
        <v>932</v>
      </c>
      <c r="D896" s="8">
        <f t="shared" si="182"/>
        <v>1.0587999999999804</v>
      </c>
      <c r="E896" s="9">
        <v>1043</v>
      </c>
      <c r="G896" s="8">
        <f t="shared" si="183"/>
        <v>1.0587999999999804</v>
      </c>
      <c r="H896" s="9">
        <v>-1000</v>
      </c>
      <c r="J896" s="8">
        <f t="shared" si="184"/>
        <v>1.0588</v>
      </c>
      <c r="K896" s="9">
        <f>IF(J896=N2,'Masse et Centrage'!$G$44,-1000)</f>
        <v>-1000</v>
      </c>
      <c r="L896" s="9">
        <f t="shared" si="178"/>
        <v>0</v>
      </c>
      <c r="S896" s="9">
        <f t="shared" si="185"/>
        <v>994</v>
      </c>
      <c r="T896" s="9">
        <f>IF(S896&lt;Q8,-1000,IF(S896&lt;=Q10,O10*S896+P10,IF(S896&lt;=Q11,O11*S896+P11,IF(S896&lt;=Q12,O12*S896+P12,8000))))</f>
        <v>8000</v>
      </c>
      <c r="U896" s="9">
        <f>IF(S896&lt;Q13,-1000,IF(S896&lt;=Q15,O15*S896+P15,IF(S896&lt;=Q16,O16*S896+P16,IF(S896&lt;=Q17,O17*S896+P17,8000))))</f>
        <v>8000</v>
      </c>
      <c r="V896" s="9">
        <f>'Perfos Décollage'!F2</f>
        <v>500</v>
      </c>
      <c r="W896" s="9">
        <f t="shared" si="179"/>
        <v>0</v>
      </c>
      <c r="X896" s="9">
        <f t="shared" si="176"/>
        <v>-4000</v>
      </c>
      <c r="Y896" s="9">
        <f t="shared" si="180"/>
        <v>0</v>
      </c>
      <c r="Z896" s="9">
        <f t="shared" si="177"/>
        <v>-4000</v>
      </c>
    </row>
    <row r="897" spans="1:26" ht="15">
      <c r="A897" s="8">
        <f t="shared" si="181"/>
        <v>1.0589999999999804</v>
      </c>
      <c r="B897" s="9">
        <f>'Masse et Centrage'!$G$44</f>
        <v>932</v>
      </c>
      <c r="D897" s="8">
        <f t="shared" si="182"/>
        <v>1.0589999999999804</v>
      </c>
      <c r="E897" s="9">
        <v>1043</v>
      </c>
      <c r="G897" s="8">
        <f t="shared" si="183"/>
        <v>1.0589999999999804</v>
      </c>
      <c r="H897" s="9">
        <v>-1000</v>
      </c>
      <c r="J897" s="8">
        <f t="shared" si="184"/>
        <v>1.059</v>
      </c>
      <c r="K897" s="9">
        <f>IF(J897=N2,'Masse et Centrage'!$G$44,-1000)</f>
        <v>-1000</v>
      </c>
      <c r="L897" s="9">
        <f t="shared" si="178"/>
        <v>0</v>
      </c>
      <c r="S897" s="9">
        <f t="shared" si="185"/>
        <v>995</v>
      </c>
      <c r="T897" s="9">
        <f>IF(S897&lt;Q8,-1000,IF(S897&lt;=Q10,O10*S897+P10,IF(S897&lt;=Q11,O11*S897+P11,IF(S897&lt;=Q12,O12*S897+P12,8000))))</f>
        <v>8000</v>
      </c>
      <c r="U897" s="9">
        <f>IF(S897&lt;Q13,-1000,IF(S897&lt;=Q15,O15*S897+P15,IF(S897&lt;=Q16,O16*S897+P16,IF(S897&lt;=Q17,O17*S897+P17,8000))))</f>
        <v>8000</v>
      </c>
      <c r="V897" s="9">
        <f>'Perfos Décollage'!F2</f>
        <v>500</v>
      </c>
      <c r="W897" s="9">
        <f t="shared" si="179"/>
        <v>0</v>
      </c>
      <c r="X897" s="9">
        <f t="shared" si="176"/>
        <v>-4000</v>
      </c>
      <c r="Y897" s="9">
        <f t="shared" si="180"/>
        <v>0</v>
      </c>
      <c r="Z897" s="9">
        <f t="shared" si="177"/>
        <v>-4000</v>
      </c>
    </row>
    <row r="898" spans="1:26" ht="15">
      <c r="A898" s="8">
        <f t="shared" si="181"/>
        <v>1.0591999999999804</v>
      </c>
      <c r="B898" s="9">
        <f>'Masse et Centrage'!$G$44</f>
        <v>932</v>
      </c>
      <c r="D898" s="8">
        <f t="shared" si="182"/>
        <v>1.0591999999999804</v>
      </c>
      <c r="E898" s="9">
        <v>1043</v>
      </c>
      <c r="G898" s="8">
        <f t="shared" si="183"/>
        <v>1.0591999999999804</v>
      </c>
      <c r="H898" s="9">
        <v>-1000</v>
      </c>
      <c r="J898" s="8">
        <f t="shared" si="184"/>
        <v>1.0592</v>
      </c>
      <c r="K898" s="9">
        <f>IF(J898=N2,'Masse et Centrage'!$G$44,-1000)</f>
        <v>-1000</v>
      </c>
      <c r="L898" s="9">
        <f t="shared" si="178"/>
        <v>0</v>
      </c>
      <c r="S898" s="9">
        <f t="shared" si="185"/>
        <v>996</v>
      </c>
      <c r="T898" s="9">
        <f>IF(S898&lt;Q8,-1000,IF(S898&lt;=Q10,O10*S898+P10,IF(S898&lt;=Q11,O11*S898+P11,IF(S898&lt;=Q12,O12*S898+P12,8000))))</f>
        <v>8000</v>
      </c>
      <c r="U898" s="9">
        <f>IF(S898&lt;Q13,-1000,IF(S898&lt;=Q15,O15*S898+P15,IF(S898&lt;=Q16,O16*S898+P16,IF(S898&lt;=Q17,O17*S898+P17,8000))))</f>
        <v>8000</v>
      </c>
      <c r="V898" s="9">
        <f>'Perfos Décollage'!F2</f>
        <v>500</v>
      </c>
      <c r="W898" s="9">
        <f t="shared" si="179"/>
        <v>0</v>
      </c>
      <c r="X898" s="9">
        <f aca="true" t="shared" si="186" ref="X898:X961">IF(W898=0,-4000,T898)</f>
        <v>-4000</v>
      </c>
      <c r="Y898" s="9">
        <f t="shared" si="180"/>
        <v>0</v>
      </c>
      <c r="Z898" s="9">
        <f aca="true" t="shared" si="187" ref="Z898:Z961">IF(Y898=0,-4000,U898)</f>
        <v>-4000</v>
      </c>
    </row>
    <row r="899" spans="1:26" ht="15">
      <c r="A899" s="8">
        <f t="shared" si="181"/>
        <v>1.0593999999999804</v>
      </c>
      <c r="B899" s="9">
        <f>'Masse et Centrage'!$G$44</f>
        <v>932</v>
      </c>
      <c r="D899" s="8">
        <f t="shared" si="182"/>
        <v>1.0593999999999804</v>
      </c>
      <c r="E899" s="9">
        <v>1043</v>
      </c>
      <c r="G899" s="8">
        <f t="shared" si="183"/>
        <v>1.0593999999999804</v>
      </c>
      <c r="H899" s="9">
        <v>-1000</v>
      </c>
      <c r="J899" s="8">
        <f t="shared" si="184"/>
        <v>1.0594</v>
      </c>
      <c r="K899" s="9">
        <f>IF(J899=N2,'Masse et Centrage'!$G$44,-1000)</f>
        <v>-1000</v>
      </c>
      <c r="L899" s="9">
        <f aca="true" t="shared" si="188" ref="L899:L962">IF(K899&gt;E899,1,0)</f>
        <v>0</v>
      </c>
      <c r="S899" s="9">
        <f t="shared" si="185"/>
        <v>997</v>
      </c>
      <c r="T899" s="9">
        <f>IF(S899&lt;Q8,-1000,IF(S899&lt;=Q10,O10*S899+P10,IF(S899&lt;=Q11,O11*S899+P11,IF(S899&lt;=Q12,O12*S899+P12,8000))))</f>
        <v>8000</v>
      </c>
      <c r="U899" s="9">
        <f>IF(S899&lt;Q13,-1000,IF(S899&lt;=Q15,O15*S899+P15,IF(S899&lt;=Q16,O16*S899+P16,IF(S899&lt;=Q17,O17*S899+P17,8000))))</f>
        <v>8000</v>
      </c>
      <c r="V899" s="9">
        <f>'Perfos Décollage'!F2</f>
        <v>500</v>
      </c>
      <c r="W899" s="9">
        <f aca="true" t="shared" si="189" ref="W899:W962">IF(AND(V899&lt;=T899,V899&gt;T898),S899,0)</f>
        <v>0</v>
      </c>
      <c r="X899" s="9">
        <f t="shared" si="186"/>
        <v>-4000</v>
      </c>
      <c r="Y899" s="9">
        <f aca="true" t="shared" si="190" ref="Y899:Y962">IF(AND(V899&lt;=U899,V899&gt;U898),S899,0)</f>
        <v>0</v>
      </c>
      <c r="Z899" s="9">
        <f t="shared" si="187"/>
        <v>-4000</v>
      </c>
    </row>
    <row r="900" spans="1:26" ht="15">
      <c r="A900" s="8">
        <f aca="true" t="shared" si="191" ref="A900:A963">A899+0.0002</f>
        <v>1.0595999999999803</v>
      </c>
      <c r="B900" s="9">
        <f>'Masse et Centrage'!$G$44</f>
        <v>932</v>
      </c>
      <c r="D900" s="8">
        <f aca="true" t="shared" si="192" ref="D900:D963">D899+0.0002</f>
        <v>1.0595999999999803</v>
      </c>
      <c r="E900" s="9">
        <v>1043</v>
      </c>
      <c r="G900" s="8">
        <f aca="true" t="shared" si="193" ref="G900:G963">G899+0.0002</f>
        <v>1.0595999999999803</v>
      </c>
      <c r="H900" s="9">
        <v>-1000</v>
      </c>
      <c r="J900" s="8">
        <f aca="true" t="shared" si="194" ref="J900:J963">ROUND(J899+0.0002,4)</f>
        <v>1.0596</v>
      </c>
      <c r="K900" s="9">
        <f>IF(J900=N2,'Masse et Centrage'!$G$44,-1000)</f>
        <v>-1000</v>
      </c>
      <c r="L900" s="9">
        <f t="shared" si="188"/>
        <v>0</v>
      </c>
      <c r="S900" s="9">
        <f aca="true" t="shared" si="195" ref="S900:S963">S899+1</f>
        <v>998</v>
      </c>
      <c r="T900" s="9">
        <f>IF(S900&lt;Q8,-1000,IF(S900&lt;=Q10,O10*S900+P10,IF(S900&lt;=Q11,O11*S900+P11,IF(S900&lt;=Q12,O12*S900+P12,8000))))</f>
        <v>8000</v>
      </c>
      <c r="U900" s="9">
        <f>IF(S900&lt;Q13,-1000,IF(S900&lt;=Q15,O15*S900+P15,IF(S900&lt;=Q16,O16*S900+P16,IF(S900&lt;=Q17,O17*S900+P17,8000))))</f>
        <v>8000</v>
      </c>
      <c r="V900" s="9">
        <f>'Perfos Décollage'!F2</f>
        <v>500</v>
      </c>
      <c r="W900" s="9">
        <f t="shared" si="189"/>
        <v>0</v>
      </c>
      <c r="X900" s="9">
        <f t="shared" si="186"/>
        <v>-4000</v>
      </c>
      <c r="Y900" s="9">
        <f t="shared" si="190"/>
        <v>0</v>
      </c>
      <c r="Z900" s="9">
        <f t="shared" si="187"/>
        <v>-4000</v>
      </c>
    </row>
    <row r="901" spans="1:26" ht="15">
      <c r="A901" s="8">
        <f t="shared" si="191"/>
        <v>1.0597999999999803</v>
      </c>
      <c r="B901" s="9">
        <f>'Masse et Centrage'!$G$44</f>
        <v>932</v>
      </c>
      <c r="D901" s="8">
        <f t="shared" si="192"/>
        <v>1.0597999999999803</v>
      </c>
      <c r="E901" s="9">
        <v>1043</v>
      </c>
      <c r="G901" s="8">
        <f t="shared" si="193"/>
        <v>1.0597999999999803</v>
      </c>
      <c r="H901" s="9">
        <v>-1000</v>
      </c>
      <c r="J901" s="8">
        <f t="shared" si="194"/>
        <v>1.0598</v>
      </c>
      <c r="K901" s="9">
        <f>IF(J901=N2,'Masse et Centrage'!$G$44,-1000)</f>
        <v>-1000</v>
      </c>
      <c r="L901" s="9">
        <f t="shared" si="188"/>
        <v>0</v>
      </c>
      <c r="S901" s="9">
        <f t="shared" si="195"/>
        <v>999</v>
      </c>
      <c r="T901" s="9">
        <f>IF(S901&lt;Q8,-1000,IF(S901&lt;=Q10,O10*S901+P10,IF(S901&lt;=Q11,O11*S901+P11,IF(S901&lt;=Q12,O12*S901+P12,8000))))</f>
        <v>8000</v>
      </c>
      <c r="U901" s="9">
        <f>IF(S901&lt;Q13,-1000,IF(S901&lt;=Q15,O15*S901+P15,IF(S901&lt;=Q16,O16*S901+P16,IF(S901&lt;=Q17,O17*S901+P17,8000))))</f>
        <v>8000</v>
      </c>
      <c r="V901" s="9">
        <f>'Perfos Décollage'!F2</f>
        <v>500</v>
      </c>
      <c r="W901" s="9">
        <f t="shared" si="189"/>
        <v>0</v>
      </c>
      <c r="X901" s="9">
        <f t="shared" si="186"/>
        <v>-4000</v>
      </c>
      <c r="Y901" s="9">
        <f t="shared" si="190"/>
        <v>0</v>
      </c>
      <c r="Z901" s="9">
        <f t="shared" si="187"/>
        <v>-4000</v>
      </c>
    </row>
    <row r="902" spans="1:26" ht="15">
      <c r="A902" s="8">
        <f t="shared" si="191"/>
        <v>1.0599999999999803</v>
      </c>
      <c r="B902" s="9">
        <f>'Masse et Centrage'!$G$44</f>
        <v>932</v>
      </c>
      <c r="D902" s="8">
        <f t="shared" si="192"/>
        <v>1.0599999999999803</v>
      </c>
      <c r="E902" s="9">
        <v>1043</v>
      </c>
      <c r="G902" s="8">
        <f t="shared" si="193"/>
        <v>1.0599999999999803</v>
      </c>
      <c r="H902" s="9">
        <v>-1000</v>
      </c>
      <c r="J902" s="8">
        <f t="shared" si="194"/>
        <v>1.06</v>
      </c>
      <c r="K902" s="9">
        <f>IF(J902=N2,'Masse et Centrage'!$G$44,-1000)</f>
        <v>-1000</v>
      </c>
      <c r="L902" s="9">
        <f t="shared" si="188"/>
        <v>0</v>
      </c>
      <c r="S902" s="9">
        <f t="shared" si="195"/>
        <v>1000</v>
      </c>
      <c r="T902" s="9">
        <f>IF(S902&lt;Q8,-1000,IF(S902&lt;=Q10,O10*S902+P10,IF(S902&lt;=Q11,O11*S902+P11,IF(S902&lt;=Q12,O12*S902+P12,8000))))</f>
        <v>8000</v>
      </c>
      <c r="U902" s="9">
        <f>IF(S902&lt;Q13,-1000,IF(S902&lt;=Q15,O15*S902+P15,IF(S902&lt;=Q16,O16*S902+P16,IF(S902&lt;=Q17,O17*S902+P17,8000))))</f>
        <v>8000</v>
      </c>
      <c r="V902" s="9">
        <f>'Perfos Décollage'!F2</f>
        <v>500</v>
      </c>
      <c r="W902" s="9">
        <f t="shared" si="189"/>
        <v>0</v>
      </c>
      <c r="X902" s="9">
        <f t="shared" si="186"/>
        <v>-4000</v>
      </c>
      <c r="Y902" s="9">
        <f t="shared" si="190"/>
        <v>0</v>
      </c>
      <c r="Z902" s="9">
        <f t="shared" si="187"/>
        <v>-4000</v>
      </c>
    </row>
    <row r="903" spans="1:26" ht="15">
      <c r="A903" s="8">
        <f t="shared" si="191"/>
        <v>1.0601999999999803</v>
      </c>
      <c r="B903" s="9">
        <f>'Masse et Centrage'!$G$44</f>
        <v>932</v>
      </c>
      <c r="D903" s="8">
        <f t="shared" si="192"/>
        <v>1.0601999999999803</v>
      </c>
      <c r="E903" s="9">
        <v>1043</v>
      </c>
      <c r="G903" s="8">
        <f t="shared" si="193"/>
        <v>1.0601999999999803</v>
      </c>
      <c r="H903" s="9">
        <v>-1000</v>
      </c>
      <c r="J903" s="8">
        <f t="shared" si="194"/>
        <v>1.0602</v>
      </c>
      <c r="K903" s="9">
        <f>IF(J903=N2,'Masse et Centrage'!$G$44,-1000)</f>
        <v>-1000</v>
      </c>
      <c r="L903" s="9">
        <f t="shared" si="188"/>
        <v>0</v>
      </c>
      <c r="S903" s="9">
        <f t="shared" si="195"/>
        <v>1001</v>
      </c>
      <c r="T903" s="9">
        <f>IF(S903&lt;Q8,-1000,IF(S903&lt;=Q10,O10*S903+P10,IF(S903&lt;=Q11,O11*S903+P11,IF(S903&lt;=Q12,O12*S903+P12,8000))))</f>
        <v>8000</v>
      </c>
      <c r="U903" s="9">
        <f>IF(S903&lt;Q13,-1000,IF(S903&lt;=Q15,O15*S903+P15,IF(S903&lt;=Q16,O16*S903+P16,IF(S903&lt;=Q17,O17*S903+P17,8000))))</f>
        <v>8000</v>
      </c>
      <c r="V903" s="9">
        <f>'Perfos Décollage'!F2</f>
        <v>500</v>
      </c>
      <c r="W903" s="9">
        <f t="shared" si="189"/>
        <v>0</v>
      </c>
      <c r="X903" s="9">
        <f t="shared" si="186"/>
        <v>-4000</v>
      </c>
      <c r="Y903" s="9">
        <f t="shared" si="190"/>
        <v>0</v>
      </c>
      <c r="Z903" s="9">
        <f t="shared" si="187"/>
        <v>-4000</v>
      </c>
    </row>
    <row r="904" spans="1:26" ht="15">
      <c r="A904" s="8">
        <f t="shared" si="191"/>
        <v>1.0603999999999802</v>
      </c>
      <c r="B904" s="9">
        <f>'Masse et Centrage'!$G$44</f>
        <v>932</v>
      </c>
      <c r="D904" s="8">
        <f t="shared" si="192"/>
        <v>1.0603999999999802</v>
      </c>
      <c r="E904" s="9">
        <v>1043</v>
      </c>
      <c r="G904" s="8">
        <f t="shared" si="193"/>
        <v>1.0603999999999802</v>
      </c>
      <c r="H904" s="9">
        <v>-1000</v>
      </c>
      <c r="J904" s="8">
        <f t="shared" si="194"/>
        <v>1.0604</v>
      </c>
      <c r="K904" s="9">
        <f>IF(J904=N2,'Masse et Centrage'!$G$44,-1000)</f>
        <v>-1000</v>
      </c>
      <c r="L904" s="9">
        <f t="shared" si="188"/>
        <v>0</v>
      </c>
      <c r="S904" s="9">
        <f t="shared" si="195"/>
        <v>1002</v>
      </c>
      <c r="T904" s="9">
        <f>IF(S904&lt;Q8,-1000,IF(S904&lt;=Q10,O10*S904+P10,IF(S904&lt;=Q11,O11*S904+P11,IF(S904&lt;=Q12,O12*S904+P12,8000))))</f>
        <v>8000</v>
      </c>
      <c r="U904" s="9">
        <f>IF(S904&lt;Q13,-1000,IF(S904&lt;=Q15,O15*S904+P15,IF(S904&lt;=Q16,O16*S904+P16,IF(S904&lt;=Q17,O17*S904+P17,8000))))</f>
        <v>8000</v>
      </c>
      <c r="V904" s="9">
        <f>'Perfos Décollage'!F2</f>
        <v>500</v>
      </c>
      <c r="W904" s="9">
        <f t="shared" si="189"/>
        <v>0</v>
      </c>
      <c r="X904" s="9">
        <f t="shared" si="186"/>
        <v>-4000</v>
      </c>
      <c r="Y904" s="9">
        <f t="shared" si="190"/>
        <v>0</v>
      </c>
      <c r="Z904" s="9">
        <f t="shared" si="187"/>
        <v>-4000</v>
      </c>
    </row>
    <row r="905" spans="1:26" ht="15">
      <c r="A905" s="8">
        <f t="shared" si="191"/>
        <v>1.0605999999999802</v>
      </c>
      <c r="B905" s="9">
        <f>'Masse et Centrage'!$G$44</f>
        <v>932</v>
      </c>
      <c r="D905" s="8">
        <f t="shared" si="192"/>
        <v>1.0605999999999802</v>
      </c>
      <c r="E905" s="9">
        <v>1043</v>
      </c>
      <c r="G905" s="8">
        <f t="shared" si="193"/>
        <v>1.0605999999999802</v>
      </c>
      <c r="H905" s="9">
        <v>-1000</v>
      </c>
      <c r="J905" s="8">
        <f t="shared" si="194"/>
        <v>1.0606</v>
      </c>
      <c r="K905" s="9">
        <f>IF(J905=N2,'Masse et Centrage'!$G$44,-1000)</f>
        <v>-1000</v>
      </c>
      <c r="L905" s="9">
        <f t="shared" si="188"/>
        <v>0</v>
      </c>
      <c r="S905" s="9">
        <f t="shared" si="195"/>
        <v>1003</v>
      </c>
      <c r="T905" s="9">
        <f>IF(S905&lt;Q8,-1000,IF(S905&lt;=Q10,O10*S905+P10,IF(S905&lt;=Q11,O11*S905+P11,IF(S905&lt;=Q12,O12*S905+P12,8000))))</f>
        <v>8000</v>
      </c>
      <c r="U905" s="9">
        <f>IF(S905&lt;Q13,-1000,IF(S905&lt;=Q15,O15*S905+P15,IF(S905&lt;=Q16,O16*S905+P16,IF(S905&lt;=Q17,O17*S905+P17,8000))))</f>
        <v>8000</v>
      </c>
      <c r="V905" s="9">
        <f>'Perfos Décollage'!F2</f>
        <v>500</v>
      </c>
      <c r="W905" s="9">
        <f t="shared" si="189"/>
        <v>0</v>
      </c>
      <c r="X905" s="9">
        <f t="shared" si="186"/>
        <v>-4000</v>
      </c>
      <c r="Y905" s="9">
        <f t="shared" si="190"/>
        <v>0</v>
      </c>
      <c r="Z905" s="9">
        <f t="shared" si="187"/>
        <v>-4000</v>
      </c>
    </row>
    <row r="906" spans="1:26" ht="15">
      <c r="A906" s="8">
        <f t="shared" si="191"/>
        <v>1.0607999999999802</v>
      </c>
      <c r="B906" s="9">
        <f>'Masse et Centrage'!$G$44</f>
        <v>932</v>
      </c>
      <c r="D906" s="8">
        <f t="shared" si="192"/>
        <v>1.0607999999999802</v>
      </c>
      <c r="E906" s="9">
        <v>1043</v>
      </c>
      <c r="G906" s="8">
        <f t="shared" si="193"/>
        <v>1.0607999999999802</v>
      </c>
      <c r="H906" s="9">
        <v>-1000</v>
      </c>
      <c r="J906" s="8">
        <f t="shared" si="194"/>
        <v>1.0608</v>
      </c>
      <c r="K906" s="9">
        <f>IF(J906=N2,'Masse et Centrage'!$G$44,-1000)</f>
        <v>-1000</v>
      </c>
      <c r="L906" s="9">
        <f t="shared" si="188"/>
        <v>0</v>
      </c>
      <c r="S906" s="9">
        <f t="shared" si="195"/>
        <v>1004</v>
      </c>
      <c r="T906" s="9">
        <f>IF(S906&lt;Q8,-1000,IF(S906&lt;=Q10,O10*S906+P10,IF(S906&lt;=Q11,O11*S906+P11,IF(S906&lt;=Q12,O12*S906+P12,8000))))</f>
        <v>8000</v>
      </c>
      <c r="U906" s="9">
        <f>IF(S906&lt;Q13,-1000,IF(S906&lt;=Q15,O15*S906+P15,IF(S906&lt;=Q16,O16*S906+P16,IF(S906&lt;=Q17,O17*S906+P17,8000))))</f>
        <v>8000</v>
      </c>
      <c r="V906" s="9">
        <f>'Perfos Décollage'!F2</f>
        <v>500</v>
      </c>
      <c r="W906" s="9">
        <f t="shared" si="189"/>
        <v>0</v>
      </c>
      <c r="X906" s="9">
        <f t="shared" si="186"/>
        <v>-4000</v>
      </c>
      <c r="Y906" s="9">
        <f t="shared" si="190"/>
        <v>0</v>
      </c>
      <c r="Z906" s="9">
        <f t="shared" si="187"/>
        <v>-4000</v>
      </c>
    </row>
    <row r="907" spans="1:26" ht="15">
      <c r="A907" s="8">
        <f t="shared" si="191"/>
        <v>1.0609999999999802</v>
      </c>
      <c r="B907" s="9">
        <f>'Masse et Centrage'!$G$44</f>
        <v>932</v>
      </c>
      <c r="D907" s="8">
        <f t="shared" si="192"/>
        <v>1.0609999999999802</v>
      </c>
      <c r="E907" s="9">
        <v>1043</v>
      </c>
      <c r="G907" s="8">
        <f t="shared" si="193"/>
        <v>1.0609999999999802</v>
      </c>
      <c r="H907" s="9">
        <v>-1000</v>
      </c>
      <c r="J907" s="8">
        <f t="shared" si="194"/>
        <v>1.061</v>
      </c>
      <c r="K907" s="9">
        <f>IF(J907=N2,'Masse et Centrage'!$G$44,-1000)</f>
        <v>-1000</v>
      </c>
      <c r="L907" s="9">
        <f t="shared" si="188"/>
        <v>0</v>
      </c>
      <c r="S907" s="9">
        <f t="shared" si="195"/>
        <v>1005</v>
      </c>
      <c r="T907" s="9">
        <f>IF(S907&lt;Q8,-1000,IF(S907&lt;=Q10,O10*S907+P10,IF(S907&lt;=Q11,O11*S907+P11,IF(S907&lt;=Q12,O12*S907+P12,8000))))</f>
        <v>8000</v>
      </c>
      <c r="U907" s="9">
        <f>IF(S907&lt;Q13,-1000,IF(S907&lt;=Q15,O15*S907+P15,IF(S907&lt;=Q16,O16*S907+P16,IF(S907&lt;=Q17,O17*S907+P17,8000))))</f>
        <v>8000</v>
      </c>
      <c r="V907" s="9">
        <f>'Perfos Décollage'!F2</f>
        <v>500</v>
      </c>
      <c r="W907" s="9">
        <f t="shared" si="189"/>
        <v>0</v>
      </c>
      <c r="X907" s="9">
        <f t="shared" si="186"/>
        <v>-4000</v>
      </c>
      <c r="Y907" s="9">
        <f t="shared" si="190"/>
        <v>0</v>
      </c>
      <c r="Z907" s="9">
        <f t="shared" si="187"/>
        <v>-4000</v>
      </c>
    </row>
    <row r="908" spans="1:26" ht="15">
      <c r="A908" s="8">
        <f t="shared" si="191"/>
        <v>1.0611999999999802</v>
      </c>
      <c r="B908" s="9">
        <f>'Masse et Centrage'!$G$44</f>
        <v>932</v>
      </c>
      <c r="D908" s="8">
        <f t="shared" si="192"/>
        <v>1.0611999999999802</v>
      </c>
      <c r="E908" s="9">
        <v>1043</v>
      </c>
      <c r="G908" s="8">
        <f t="shared" si="193"/>
        <v>1.0611999999999802</v>
      </c>
      <c r="H908" s="9">
        <v>-1000</v>
      </c>
      <c r="J908" s="8">
        <f t="shared" si="194"/>
        <v>1.0612</v>
      </c>
      <c r="K908" s="9">
        <f>IF(J908=N2,'Masse et Centrage'!$G$44,-1000)</f>
        <v>-1000</v>
      </c>
      <c r="L908" s="9">
        <f t="shared" si="188"/>
        <v>0</v>
      </c>
      <c r="S908" s="9">
        <f t="shared" si="195"/>
        <v>1006</v>
      </c>
      <c r="T908" s="9">
        <f>IF(S908&lt;Q8,-1000,IF(S908&lt;=Q10,O10*S908+P10,IF(S908&lt;=Q11,O11*S908+P11,IF(S908&lt;=Q12,O12*S908+P12,8000))))</f>
        <v>8000</v>
      </c>
      <c r="U908" s="9">
        <f>IF(S908&lt;Q13,-1000,IF(S908&lt;=Q15,O15*S908+P15,IF(S908&lt;=Q16,O16*S908+P16,IF(S908&lt;=Q17,O17*S908+P17,8000))))</f>
        <v>8000</v>
      </c>
      <c r="V908" s="9">
        <f>'Perfos Décollage'!F2</f>
        <v>500</v>
      </c>
      <c r="W908" s="9">
        <f t="shared" si="189"/>
        <v>0</v>
      </c>
      <c r="X908" s="9">
        <f t="shared" si="186"/>
        <v>-4000</v>
      </c>
      <c r="Y908" s="9">
        <f t="shared" si="190"/>
        <v>0</v>
      </c>
      <c r="Z908" s="9">
        <f t="shared" si="187"/>
        <v>-4000</v>
      </c>
    </row>
    <row r="909" spans="1:26" ht="15">
      <c r="A909" s="8">
        <f t="shared" si="191"/>
        <v>1.0613999999999801</v>
      </c>
      <c r="B909" s="9">
        <f>'Masse et Centrage'!$G$44</f>
        <v>932</v>
      </c>
      <c r="D909" s="8">
        <f t="shared" si="192"/>
        <v>1.0613999999999801</v>
      </c>
      <c r="E909" s="9">
        <v>1043</v>
      </c>
      <c r="G909" s="8">
        <f t="shared" si="193"/>
        <v>1.0613999999999801</v>
      </c>
      <c r="H909" s="9">
        <v>-1000</v>
      </c>
      <c r="J909" s="8">
        <f t="shared" si="194"/>
        <v>1.0614</v>
      </c>
      <c r="K909" s="9">
        <f>IF(J909=N2,'Masse et Centrage'!$G$44,-1000)</f>
        <v>-1000</v>
      </c>
      <c r="L909" s="9">
        <f t="shared" si="188"/>
        <v>0</v>
      </c>
      <c r="S909" s="9">
        <f t="shared" si="195"/>
        <v>1007</v>
      </c>
      <c r="T909" s="9">
        <f>IF(S909&lt;Q8,-1000,IF(S909&lt;=Q10,O10*S909+P10,IF(S909&lt;=Q11,O11*S909+P11,IF(S909&lt;=Q12,O12*S909+P12,8000))))</f>
        <v>8000</v>
      </c>
      <c r="U909" s="9">
        <f>IF(S909&lt;Q13,-1000,IF(S909&lt;=Q15,O15*S909+P15,IF(S909&lt;=Q16,O16*S909+P16,IF(S909&lt;=Q17,O17*S909+P17,8000))))</f>
        <v>8000</v>
      </c>
      <c r="V909" s="9">
        <f>'Perfos Décollage'!F2</f>
        <v>500</v>
      </c>
      <c r="W909" s="9">
        <f t="shared" si="189"/>
        <v>0</v>
      </c>
      <c r="X909" s="9">
        <f t="shared" si="186"/>
        <v>-4000</v>
      </c>
      <c r="Y909" s="9">
        <f t="shared" si="190"/>
        <v>0</v>
      </c>
      <c r="Z909" s="9">
        <f t="shared" si="187"/>
        <v>-4000</v>
      </c>
    </row>
    <row r="910" spans="1:26" ht="15">
      <c r="A910" s="8">
        <f t="shared" si="191"/>
        <v>1.0615999999999801</v>
      </c>
      <c r="B910" s="9">
        <f>'Masse et Centrage'!$G$44</f>
        <v>932</v>
      </c>
      <c r="D910" s="8">
        <f t="shared" si="192"/>
        <v>1.0615999999999801</v>
      </c>
      <c r="E910" s="9">
        <v>1043</v>
      </c>
      <c r="G910" s="8">
        <f t="shared" si="193"/>
        <v>1.0615999999999801</v>
      </c>
      <c r="H910" s="9">
        <v>-1000</v>
      </c>
      <c r="J910" s="8">
        <f t="shared" si="194"/>
        <v>1.0616</v>
      </c>
      <c r="K910" s="9">
        <f>IF(J910=N2,'Masse et Centrage'!$G$44,-1000)</f>
        <v>-1000</v>
      </c>
      <c r="L910" s="9">
        <f t="shared" si="188"/>
        <v>0</v>
      </c>
      <c r="S910" s="9">
        <f t="shared" si="195"/>
        <v>1008</v>
      </c>
      <c r="T910" s="9">
        <f>IF(S910&lt;Q8,-1000,IF(S910&lt;=Q10,O10*S910+P10,IF(S910&lt;=Q11,O11*S910+P11,IF(S910&lt;=Q12,O12*S910+P12,8000))))</f>
        <v>8000</v>
      </c>
      <c r="U910" s="9">
        <f>IF(S910&lt;Q13,-1000,IF(S910&lt;=Q15,O15*S910+P15,IF(S910&lt;=Q16,O16*S910+P16,IF(S910&lt;=Q17,O17*S910+P17,8000))))</f>
        <v>8000</v>
      </c>
      <c r="V910" s="9">
        <f>'Perfos Décollage'!F2</f>
        <v>500</v>
      </c>
      <c r="W910" s="9">
        <f t="shared" si="189"/>
        <v>0</v>
      </c>
      <c r="X910" s="9">
        <f t="shared" si="186"/>
        <v>-4000</v>
      </c>
      <c r="Y910" s="9">
        <f t="shared" si="190"/>
        <v>0</v>
      </c>
      <c r="Z910" s="9">
        <f t="shared" si="187"/>
        <v>-4000</v>
      </c>
    </row>
    <row r="911" spans="1:26" ht="15">
      <c r="A911" s="8">
        <f t="shared" si="191"/>
        <v>1.06179999999998</v>
      </c>
      <c r="B911" s="9">
        <f>'Masse et Centrage'!$G$44</f>
        <v>932</v>
      </c>
      <c r="D911" s="8">
        <f t="shared" si="192"/>
        <v>1.06179999999998</v>
      </c>
      <c r="E911" s="9">
        <v>1043</v>
      </c>
      <c r="G911" s="8">
        <f t="shared" si="193"/>
        <v>1.06179999999998</v>
      </c>
      <c r="H911" s="9">
        <v>-1000</v>
      </c>
      <c r="J911" s="8">
        <f t="shared" si="194"/>
        <v>1.0618</v>
      </c>
      <c r="K911" s="9">
        <f>IF(J911=N2,'Masse et Centrage'!$G$44,-1000)</f>
        <v>-1000</v>
      </c>
      <c r="L911" s="9">
        <f t="shared" si="188"/>
        <v>0</v>
      </c>
      <c r="S911" s="9">
        <f t="shared" si="195"/>
        <v>1009</v>
      </c>
      <c r="T911" s="9">
        <f>IF(S911&lt;Q8,-1000,IF(S911&lt;=Q10,O10*S911+P10,IF(S911&lt;=Q11,O11*S911+P11,IF(S911&lt;=Q12,O12*S911+P12,8000))))</f>
        <v>8000</v>
      </c>
      <c r="U911" s="9">
        <f>IF(S911&lt;Q13,-1000,IF(S911&lt;=Q15,O15*S911+P15,IF(S911&lt;=Q16,O16*S911+P16,IF(S911&lt;=Q17,O17*S911+P17,8000))))</f>
        <v>8000</v>
      </c>
      <c r="V911" s="9">
        <f>'Perfos Décollage'!F2</f>
        <v>500</v>
      </c>
      <c r="W911" s="9">
        <f t="shared" si="189"/>
        <v>0</v>
      </c>
      <c r="X911" s="9">
        <f t="shared" si="186"/>
        <v>-4000</v>
      </c>
      <c r="Y911" s="9">
        <f t="shared" si="190"/>
        <v>0</v>
      </c>
      <c r="Z911" s="9">
        <f t="shared" si="187"/>
        <v>-4000</v>
      </c>
    </row>
    <row r="912" spans="1:26" ht="15">
      <c r="A912" s="8">
        <f t="shared" si="191"/>
        <v>1.06199999999998</v>
      </c>
      <c r="B912" s="9">
        <f>'Masse et Centrage'!$G$44</f>
        <v>932</v>
      </c>
      <c r="D912" s="8">
        <f t="shared" si="192"/>
        <v>1.06199999999998</v>
      </c>
      <c r="E912" s="9">
        <v>1043</v>
      </c>
      <c r="G912" s="8">
        <f t="shared" si="193"/>
        <v>1.06199999999998</v>
      </c>
      <c r="H912" s="9">
        <v>-1000</v>
      </c>
      <c r="J912" s="8">
        <f t="shared" si="194"/>
        <v>1.062</v>
      </c>
      <c r="K912" s="9">
        <f>IF(J912=N2,'Masse et Centrage'!$G$44,-1000)</f>
        <v>-1000</v>
      </c>
      <c r="L912" s="9">
        <f t="shared" si="188"/>
        <v>0</v>
      </c>
      <c r="S912" s="9">
        <f t="shared" si="195"/>
        <v>1010</v>
      </c>
      <c r="T912" s="9">
        <f>IF(S912&lt;Q8,-1000,IF(S912&lt;=Q10,O10*S912+P10,IF(S912&lt;=Q11,O11*S912+P11,IF(S912&lt;=Q12,O12*S912+P12,8000))))</f>
        <v>8000</v>
      </c>
      <c r="U912" s="9">
        <f>IF(S912&lt;Q13,-1000,IF(S912&lt;=Q15,O15*S912+P15,IF(S912&lt;=Q16,O16*S912+P16,IF(S912&lt;=Q17,O17*S912+P17,8000))))</f>
        <v>8000</v>
      </c>
      <c r="V912" s="9">
        <f>'Perfos Décollage'!F2</f>
        <v>500</v>
      </c>
      <c r="W912" s="9">
        <f t="shared" si="189"/>
        <v>0</v>
      </c>
      <c r="X912" s="9">
        <f t="shared" si="186"/>
        <v>-4000</v>
      </c>
      <c r="Y912" s="9">
        <f t="shared" si="190"/>
        <v>0</v>
      </c>
      <c r="Z912" s="9">
        <f t="shared" si="187"/>
        <v>-4000</v>
      </c>
    </row>
    <row r="913" spans="1:26" ht="15">
      <c r="A913" s="8">
        <f t="shared" si="191"/>
        <v>1.06219999999998</v>
      </c>
      <c r="B913" s="9">
        <f>'Masse et Centrage'!$G$44</f>
        <v>932</v>
      </c>
      <c r="D913" s="8">
        <f t="shared" si="192"/>
        <v>1.06219999999998</v>
      </c>
      <c r="E913" s="9">
        <v>1043</v>
      </c>
      <c r="G913" s="8">
        <f t="shared" si="193"/>
        <v>1.06219999999998</v>
      </c>
      <c r="H913" s="9">
        <v>-1000</v>
      </c>
      <c r="J913" s="8">
        <f t="shared" si="194"/>
        <v>1.0622</v>
      </c>
      <c r="K913" s="9">
        <f>IF(J913=N2,'Masse et Centrage'!$G$44,-1000)</f>
        <v>-1000</v>
      </c>
      <c r="L913" s="9">
        <f t="shared" si="188"/>
        <v>0</v>
      </c>
      <c r="S913" s="9">
        <f t="shared" si="195"/>
        <v>1011</v>
      </c>
      <c r="T913" s="9">
        <f>IF(S913&lt;Q8,-1000,IF(S913&lt;=Q10,O10*S913+P10,IF(S913&lt;=Q11,O11*S913+P11,IF(S913&lt;=Q12,O12*S913+P12,8000))))</f>
        <v>8000</v>
      </c>
      <c r="U913" s="9">
        <f>IF(S913&lt;Q13,-1000,IF(S913&lt;=Q15,O15*S913+P15,IF(S913&lt;=Q16,O16*S913+P16,IF(S913&lt;=Q17,O17*S913+P17,8000))))</f>
        <v>8000</v>
      </c>
      <c r="V913" s="9">
        <f>'Perfos Décollage'!F2</f>
        <v>500</v>
      </c>
      <c r="W913" s="9">
        <f t="shared" si="189"/>
        <v>0</v>
      </c>
      <c r="X913" s="9">
        <f t="shared" si="186"/>
        <v>-4000</v>
      </c>
      <c r="Y913" s="9">
        <f t="shared" si="190"/>
        <v>0</v>
      </c>
      <c r="Z913" s="9">
        <f t="shared" si="187"/>
        <v>-4000</v>
      </c>
    </row>
    <row r="914" spans="1:26" ht="15">
      <c r="A914" s="8">
        <f t="shared" si="191"/>
        <v>1.06239999999998</v>
      </c>
      <c r="B914" s="9">
        <f>'Masse et Centrage'!$G$44</f>
        <v>932</v>
      </c>
      <c r="D914" s="8">
        <f t="shared" si="192"/>
        <v>1.06239999999998</v>
      </c>
      <c r="E914" s="9">
        <v>1043</v>
      </c>
      <c r="G914" s="8">
        <f t="shared" si="193"/>
        <v>1.06239999999998</v>
      </c>
      <c r="H914" s="9">
        <v>-1000</v>
      </c>
      <c r="J914" s="8">
        <f t="shared" si="194"/>
        <v>1.0624</v>
      </c>
      <c r="K914" s="9">
        <f>IF(J914=N2,'Masse et Centrage'!$G$44,-1000)</f>
        <v>-1000</v>
      </c>
      <c r="L914" s="9">
        <f t="shared" si="188"/>
        <v>0</v>
      </c>
      <c r="S914" s="9">
        <f t="shared" si="195"/>
        <v>1012</v>
      </c>
      <c r="T914" s="9">
        <f>IF(S914&lt;Q8,-1000,IF(S914&lt;=Q10,O10*S914+P10,IF(S914&lt;=Q11,O11*S914+P11,IF(S914&lt;=Q12,O12*S914+P12,8000))))</f>
        <v>8000</v>
      </c>
      <c r="U914" s="9">
        <f>IF(S914&lt;Q13,-1000,IF(S914&lt;=Q15,O15*S914+P15,IF(S914&lt;=Q16,O16*S914+P16,IF(S914&lt;=Q17,O17*S914+P17,8000))))</f>
        <v>8000</v>
      </c>
      <c r="V914" s="9">
        <f>'Perfos Décollage'!F2</f>
        <v>500</v>
      </c>
      <c r="W914" s="9">
        <f t="shared" si="189"/>
        <v>0</v>
      </c>
      <c r="X914" s="9">
        <f t="shared" si="186"/>
        <v>-4000</v>
      </c>
      <c r="Y914" s="9">
        <f t="shared" si="190"/>
        <v>0</v>
      </c>
      <c r="Z914" s="9">
        <f t="shared" si="187"/>
        <v>-4000</v>
      </c>
    </row>
    <row r="915" spans="1:26" ht="15">
      <c r="A915" s="8">
        <f t="shared" si="191"/>
        <v>1.06259999999998</v>
      </c>
      <c r="B915" s="9">
        <f>'Masse et Centrage'!$G$44</f>
        <v>932</v>
      </c>
      <c r="D915" s="8">
        <f t="shared" si="192"/>
        <v>1.06259999999998</v>
      </c>
      <c r="E915" s="9">
        <v>1043</v>
      </c>
      <c r="G915" s="8">
        <f t="shared" si="193"/>
        <v>1.06259999999998</v>
      </c>
      <c r="H915" s="9">
        <v>-1000</v>
      </c>
      <c r="J915" s="8">
        <f t="shared" si="194"/>
        <v>1.0626</v>
      </c>
      <c r="K915" s="9">
        <f>IF(J915=N2,'Masse et Centrage'!$G$44,-1000)</f>
        <v>-1000</v>
      </c>
      <c r="L915" s="9">
        <f t="shared" si="188"/>
        <v>0</v>
      </c>
      <c r="S915" s="9">
        <f t="shared" si="195"/>
        <v>1013</v>
      </c>
      <c r="T915" s="9">
        <f>IF(S915&lt;Q8,-1000,IF(S915&lt;=Q10,O10*S915+P10,IF(S915&lt;=Q11,O11*S915+P11,IF(S915&lt;=Q12,O12*S915+P12,8000))))</f>
        <v>8000</v>
      </c>
      <c r="U915" s="9">
        <f>IF(S915&lt;Q13,-1000,IF(S915&lt;=Q15,O15*S915+P15,IF(S915&lt;=Q16,O16*S915+P16,IF(S915&lt;=Q17,O17*S915+P17,8000))))</f>
        <v>8000</v>
      </c>
      <c r="V915" s="9">
        <f>'Perfos Décollage'!F2</f>
        <v>500</v>
      </c>
      <c r="W915" s="9">
        <f t="shared" si="189"/>
        <v>0</v>
      </c>
      <c r="X915" s="9">
        <f t="shared" si="186"/>
        <v>-4000</v>
      </c>
      <c r="Y915" s="9">
        <f t="shared" si="190"/>
        <v>0</v>
      </c>
      <c r="Z915" s="9">
        <f t="shared" si="187"/>
        <v>-4000</v>
      </c>
    </row>
    <row r="916" spans="1:26" ht="15">
      <c r="A916" s="8">
        <f t="shared" si="191"/>
        <v>1.06279999999998</v>
      </c>
      <c r="B916" s="9">
        <f>'Masse et Centrage'!$G$44</f>
        <v>932</v>
      </c>
      <c r="D916" s="8">
        <f t="shared" si="192"/>
        <v>1.06279999999998</v>
      </c>
      <c r="E916" s="9">
        <v>1043</v>
      </c>
      <c r="G916" s="8">
        <f t="shared" si="193"/>
        <v>1.06279999999998</v>
      </c>
      <c r="H916" s="9">
        <v>-1000</v>
      </c>
      <c r="J916" s="8">
        <f t="shared" si="194"/>
        <v>1.0628</v>
      </c>
      <c r="K916" s="9">
        <f>IF(J916=N2,'Masse et Centrage'!$G$44,-1000)</f>
        <v>-1000</v>
      </c>
      <c r="L916" s="9">
        <f t="shared" si="188"/>
        <v>0</v>
      </c>
      <c r="S916" s="9">
        <f t="shared" si="195"/>
        <v>1014</v>
      </c>
      <c r="T916" s="9">
        <f>IF(S916&lt;Q8,-1000,IF(S916&lt;=Q10,O10*S916+P10,IF(S916&lt;=Q11,O11*S916+P11,IF(S916&lt;=Q12,O12*S916+P12,8000))))</f>
        <v>8000</v>
      </c>
      <c r="U916" s="9">
        <f>IF(S916&lt;Q13,-1000,IF(S916&lt;=Q15,O15*S916+P15,IF(S916&lt;=Q16,O16*S916+P16,IF(S916&lt;=Q17,O17*S916+P17,8000))))</f>
        <v>8000</v>
      </c>
      <c r="V916" s="9">
        <f>'Perfos Décollage'!F2</f>
        <v>500</v>
      </c>
      <c r="W916" s="9">
        <f t="shared" si="189"/>
        <v>0</v>
      </c>
      <c r="X916" s="9">
        <f t="shared" si="186"/>
        <v>-4000</v>
      </c>
      <c r="Y916" s="9">
        <f t="shared" si="190"/>
        <v>0</v>
      </c>
      <c r="Z916" s="9">
        <f t="shared" si="187"/>
        <v>-4000</v>
      </c>
    </row>
    <row r="917" spans="1:26" ht="15">
      <c r="A917" s="8">
        <f t="shared" si="191"/>
        <v>1.06299999999998</v>
      </c>
      <c r="B917" s="9">
        <f>'Masse et Centrage'!$G$44</f>
        <v>932</v>
      </c>
      <c r="D917" s="8">
        <f t="shared" si="192"/>
        <v>1.06299999999998</v>
      </c>
      <c r="E917" s="9">
        <v>1043</v>
      </c>
      <c r="G917" s="8">
        <f t="shared" si="193"/>
        <v>1.06299999999998</v>
      </c>
      <c r="H917" s="9">
        <v>-1000</v>
      </c>
      <c r="J917" s="8">
        <f t="shared" si="194"/>
        <v>1.063</v>
      </c>
      <c r="K917" s="9">
        <f>IF(J917=N2,'Masse et Centrage'!$G$44,-1000)</f>
        <v>-1000</v>
      </c>
      <c r="L917" s="9">
        <f t="shared" si="188"/>
        <v>0</v>
      </c>
      <c r="S917" s="9">
        <f t="shared" si="195"/>
        <v>1015</v>
      </c>
      <c r="T917" s="9">
        <f>IF(S917&lt;Q8,-1000,IF(S917&lt;=Q10,O10*S917+P10,IF(S917&lt;=Q11,O11*S917+P11,IF(S917&lt;=Q12,O12*S917+P12,8000))))</f>
        <v>8000</v>
      </c>
      <c r="U917" s="9">
        <f>IF(S917&lt;Q13,-1000,IF(S917&lt;=Q15,O15*S917+P15,IF(S917&lt;=Q16,O16*S917+P16,IF(S917&lt;=Q17,O17*S917+P17,8000))))</f>
        <v>8000</v>
      </c>
      <c r="V917" s="9">
        <f>'Perfos Décollage'!F2</f>
        <v>500</v>
      </c>
      <c r="W917" s="9">
        <f t="shared" si="189"/>
        <v>0</v>
      </c>
      <c r="X917" s="9">
        <f t="shared" si="186"/>
        <v>-4000</v>
      </c>
      <c r="Y917" s="9">
        <f t="shared" si="190"/>
        <v>0</v>
      </c>
      <c r="Z917" s="9">
        <f t="shared" si="187"/>
        <v>-4000</v>
      </c>
    </row>
    <row r="918" spans="1:26" ht="15">
      <c r="A918" s="8">
        <f t="shared" si="191"/>
        <v>1.06319999999998</v>
      </c>
      <c r="B918" s="9">
        <f>'Masse et Centrage'!$G$44</f>
        <v>932</v>
      </c>
      <c r="D918" s="8">
        <f t="shared" si="192"/>
        <v>1.06319999999998</v>
      </c>
      <c r="E918" s="9">
        <v>1043</v>
      </c>
      <c r="G918" s="8">
        <f t="shared" si="193"/>
        <v>1.06319999999998</v>
      </c>
      <c r="H918" s="9">
        <v>-1000</v>
      </c>
      <c r="J918" s="8">
        <f t="shared" si="194"/>
        <v>1.0632</v>
      </c>
      <c r="K918" s="9">
        <f>IF(J918=N2,'Masse et Centrage'!$G$44,-1000)</f>
        <v>-1000</v>
      </c>
      <c r="L918" s="9">
        <f t="shared" si="188"/>
        <v>0</v>
      </c>
      <c r="S918" s="9">
        <f t="shared" si="195"/>
        <v>1016</v>
      </c>
      <c r="T918" s="9">
        <f>IF(S918&lt;Q8,-1000,IF(S918&lt;=Q10,O10*S918+P10,IF(S918&lt;=Q11,O11*S918+P11,IF(S918&lt;=Q12,O12*S918+P12,8000))))</f>
        <v>8000</v>
      </c>
      <c r="U918" s="9">
        <f>IF(S918&lt;Q13,-1000,IF(S918&lt;=Q15,O15*S918+P15,IF(S918&lt;=Q16,O16*S918+P16,IF(S918&lt;=Q17,O17*S918+P17,8000))))</f>
        <v>8000</v>
      </c>
      <c r="V918" s="9">
        <f>'Perfos Décollage'!F2</f>
        <v>500</v>
      </c>
      <c r="W918" s="9">
        <f t="shared" si="189"/>
        <v>0</v>
      </c>
      <c r="X918" s="9">
        <f t="shared" si="186"/>
        <v>-4000</v>
      </c>
      <c r="Y918" s="9">
        <f t="shared" si="190"/>
        <v>0</v>
      </c>
      <c r="Z918" s="9">
        <f t="shared" si="187"/>
        <v>-4000</v>
      </c>
    </row>
    <row r="919" spans="1:26" ht="15">
      <c r="A919" s="8">
        <f t="shared" si="191"/>
        <v>1.06339999999998</v>
      </c>
      <c r="B919" s="9">
        <f>'Masse et Centrage'!$G$44</f>
        <v>932</v>
      </c>
      <c r="D919" s="8">
        <f t="shared" si="192"/>
        <v>1.06339999999998</v>
      </c>
      <c r="E919" s="9">
        <v>1043</v>
      </c>
      <c r="G919" s="8">
        <f t="shared" si="193"/>
        <v>1.06339999999998</v>
      </c>
      <c r="H919" s="9">
        <v>-1000</v>
      </c>
      <c r="J919" s="8">
        <f t="shared" si="194"/>
        <v>1.0634</v>
      </c>
      <c r="K919" s="9">
        <f>IF(J919=N2,'Masse et Centrage'!$G$44,-1000)</f>
        <v>-1000</v>
      </c>
      <c r="L919" s="9">
        <f t="shared" si="188"/>
        <v>0</v>
      </c>
      <c r="S919" s="9">
        <f t="shared" si="195"/>
        <v>1017</v>
      </c>
      <c r="T919" s="9">
        <f>IF(S919&lt;Q8,-1000,IF(S919&lt;=Q10,O10*S919+P10,IF(S919&lt;=Q11,O11*S919+P11,IF(S919&lt;=Q12,O12*S919+P12,8000))))</f>
        <v>8000</v>
      </c>
      <c r="U919" s="9">
        <f>IF(S919&lt;Q13,-1000,IF(S919&lt;=Q15,O15*S919+P15,IF(S919&lt;=Q16,O16*S919+P16,IF(S919&lt;=Q17,O17*S919+P17,8000))))</f>
        <v>8000</v>
      </c>
      <c r="V919" s="9">
        <f>'Perfos Décollage'!F2</f>
        <v>500</v>
      </c>
      <c r="W919" s="9">
        <f t="shared" si="189"/>
        <v>0</v>
      </c>
      <c r="X919" s="9">
        <f t="shared" si="186"/>
        <v>-4000</v>
      </c>
      <c r="Y919" s="9">
        <f t="shared" si="190"/>
        <v>0</v>
      </c>
      <c r="Z919" s="9">
        <f t="shared" si="187"/>
        <v>-4000</v>
      </c>
    </row>
    <row r="920" spans="1:26" ht="15">
      <c r="A920" s="8">
        <f t="shared" si="191"/>
        <v>1.06359999999998</v>
      </c>
      <c r="B920" s="9">
        <f>'Masse et Centrage'!$G$44</f>
        <v>932</v>
      </c>
      <c r="D920" s="8">
        <f t="shared" si="192"/>
        <v>1.06359999999998</v>
      </c>
      <c r="E920" s="9">
        <v>1043</v>
      </c>
      <c r="G920" s="8">
        <f t="shared" si="193"/>
        <v>1.06359999999998</v>
      </c>
      <c r="H920" s="9">
        <v>-1000</v>
      </c>
      <c r="J920" s="8">
        <f t="shared" si="194"/>
        <v>1.0636</v>
      </c>
      <c r="K920" s="9">
        <f>IF(J920=N2,'Masse et Centrage'!$G$44,-1000)</f>
        <v>-1000</v>
      </c>
      <c r="L920" s="9">
        <f t="shared" si="188"/>
        <v>0</v>
      </c>
      <c r="S920" s="9">
        <f t="shared" si="195"/>
        <v>1018</v>
      </c>
      <c r="T920" s="9">
        <f>IF(S920&lt;Q8,-1000,IF(S920&lt;=Q10,O10*S920+P10,IF(S920&lt;=Q11,O11*S920+P11,IF(S920&lt;=Q12,O12*S920+P12,8000))))</f>
        <v>8000</v>
      </c>
      <c r="U920" s="9">
        <f>IF(S920&lt;Q13,-1000,IF(S920&lt;=Q15,O15*S920+P15,IF(S920&lt;=Q16,O16*S920+P16,IF(S920&lt;=Q17,O17*S920+P17,8000))))</f>
        <v>8000</v>
      </c>
      <c r="V920" s="9">
        <f>'Perfos Décollage'!F2</f>
        <v>500</v>
      </c>
      <c r="W920" s="9">
        <f t="shared" si="189"/>
        <v>0</v>
      </c>
      <c r="X920" s="9">
        <f t="shared" si="186"/>
        <v>-4000</v>
      </c>
      <c r="Y920" s="9">
        <f t="shared" si="190"/>
        <v>0</v>
      </c>
      <c r="Z920" s="9">
        <f t="shared" si="187"/>
        <v>-4000</v>
      </c>
    </row>
    <row r="921" spans="1:26" ht="15">
      <c r="A921" s="8">
        <f t="shared" si="191"/>
        <v>1.0637999999999799</v>
      </c>
      <c r="B921" s="9">
        <f>'Masse et Centrage'!$G$44</f>
        <v>932</v>
      </c>
      <c r="D921" s="8">
        <f t="shared" si="192"/>
        <v>1.0637999999999799</v>
      </c>
      <c r="E921" s="9">
        <v>1043</v>
      </c>
      <c r="G921" s="8">
        <f t="shared" si="193"/>
        <v>1.0637999999999799</v>
      </c>
      <c r="H921" s="9">
        <v>-1000</v>
      </c>
      <c r="J921" s="8">
        <f t="shared" si="194"/>
        <v>1.0638</v>
      </c>
      <c r="K921" s="9">
        <f>IF(J921=N2,'Masse et Centrage'!$G$44,-1000)</f>
        <v>-1000</v>
      </c>
      <c r="L921" s="9">
        <f t="shared" si="188"/>
        <v>0</v>
      </c>
      <c r="S921" s="9">
        <f t="shared" si="195"/>
        <v>1019</v>
      </c>
      <c r="T921" s="9">
        <f>IF(S921&lt;Q8,-1000,IF(S921&lt;=Q10,O10*S921+P10,IF(S921&lt;=Q11,O11*S921+P11,IF(S921&lt;=Q12,O12*S921+P12,8000))))</f>
        <v>8000</v>
      </c>
      <c r="U921" s="9">
        <f>IF(S921&lt;Q13,-1000,IF(S921&lt;=Q15,O15*S921+P15,IF(S921&lt;=Q16,O16*S921+P16,IF(S921&lt;=Q17,O17*S921+P17,8000))))</f>
        <v>8000</v>
      </c>
      <c r="V921" s="9">
        <f>'Perfos Décollage'!F2</f>
        <v>500</v>
      </c>
      <c r="W921" s="9">
        <f t="shared" si="189"/>
        <v>0</v>
      </c>
      <c r="X921" s="9">
        <f t="shared" si="186"/>
        <v>-4000</v>
      </c>
      <c r="Y921" s="9">
        <f t="shared" si="190"/>
        <v>0</v>
      </c>
      <c r="Z921" s="9">
        <f t="shared" si="187"/>
        <v>-4000</v>
      </c>
    </row>
    <row r="922" spans="1:26" ht="15">
      <c r="A922" s="8">
        <f t="shared" si="191"/>
        <v>1.0639999999999799</v>
      </c>
      <c r="B922" s="9">
        <f>'Masse et Centrage'!$G$44</f>
        <v>932</v>
      </c>
      <c r="D922" s="8">
        <f t="shared" si="192"/>
        <v>1.0639999999999799</v>
      </c>
      <c r="E922" s="9">
        <v>1043</v>
      </c>
      <c r="G922" s="8">
        <f t="shared" si="193"/>
        <v>1.0639999999999799</v>
      </c>
      <c r="H922" s="9">
        <v>-1000</v>
      </c>
      <c r="J922" s="8">
        <f t="shared" si="194"/>
        <v>1.064</v>
      </c>
      <c r="K922" s="9">
        <f>IF(J922=N2,'Masse et Centrage'!$G$44,-1000)</f>
        <v>-1000</v>
      </c>
      <c r="L922" s="9">
        <f t="shared" si="188"/>
        <v>0</v>
      </c>
      <c r="S922" s="9">
        <f t="shared" si="195"/>
        <v>1020</v>
      </c>
      <c r="T922" s="9">
        <f>IF(S922&lt;Q8,-1000,IF(S922&lt;=Q10,O10*S922+P10,IF(S922&lt;=Q11,O11*S922+P11,IF(S922&lt;=Q12,O12*S922+P12,8000))))</f>
        <v>8000</v>
      </c>
      <c r="U922" s="9">
        <f>IF(S922&lt;Q13,-1000,IF(S922&lt;=Q15,O15*S922+P15,IF(S922&lt;=Q16,O16*S922+P16,IF(S922&lt;=Q17,O17*S922+P17,8000))))</f>
        <v>8000</v>
      </c>
      <c r="V922" s="9">
        <f>'Perfos Décollage'!F2</f>
        <v>500</v>
      </c>
      <c r="W922" s="9">
        <f t="shared" si="189"/>
        <v>0</v>
      </c>
      <c r="X922" s="9">
        <f t="shared" si="186"/>
        <v>-4000</v>
      </c>
      <c r="Y922" s="9">
        <f t="shared" si="190"/>
        <v>0</v>
      </c>
      <c r="Z922" s="9">
        <f t="shared" si="187"/>
        <v>-4000</v>
      </c>
    </row>
    <row r="923" spans="1:26" ht="15">
      <c r="A923" s="8">
        <f t="shared" si="191"/>
        <v>1.0641999999999798</v>
      </c>
      <c r="B923" s="9">
        <f>'Masse et Centrage'!$G$44</f>
        <v>932</v>
      </c>
      <c r="D923" s="8">
        <f t="shared" si="192"/>
        <v>1.0641999999999798</v>
      </c>
      <c r="E923" s="9">
        <v>1043</v>
      </c>
      <c r="G923" s="8">
        <f t="shared" si="193"/>
        <v>1.0641999999999798</v>
      </c>
      <c r="H923" s="9">
        <v>-1000</v>
      </c>
      <c r="J923" s="8">
        <f t="shared" si="194"/>
        <v>1.0642</v>
      </c>
      <c r="K923" s="9">
        <f>IF(J923=N2,'Masse et Centrage'!$G$44,-1000)</f>
        <v>-1000</v>
      </c>
      <c r="L923" s="9">
        <f t="shared" si="188"/>
        <v>0</v>
      </c>
      <c r="S923" s="9">
        <f t="shared" si="195"/>
        <v>1021</v>
      </c>
      <c r="T923" s="9">
        <f>IF(S923&lt;Q8,-1000,IF(S923&lt;=Q10,O10*S923+P10,IF(S923&lt;=Q11,O11*S923+P11,IF(S923&lt;=Q12,O12*S923+P12,8000))))</f>
        <v>8000</v>
      </c>
      <c r="U923" s="9">
        <f>IF(S923&lt;Q13,-1000,IF(S923&lt;=Q15,O15*S923+P15,IF(S923&lt;=Q16,O16*S923+P16,IF(S923&lt;=Q17,O17*S923+P17,8000))))</f>
        <v>8000</v>
      </c>
      <c r="V923" s="9">
        <f>'Perfos Décollage'!F2</f>
        <v>500</v>
      </c>
      <c r="W923" s="9">
        <f t="shared" si="189"/>
        <v>0</v>
      </c>
      <c r="X923" s="9">
        <f t="shared" si="186"/>
        <v>-4000</v>
      </c>
      <c r="Y923" s="9">
        <f t="shared" si="190"/>
        <v>0</v>
      </c>
      <c r="Z923" s="9">
        <f t="shared" si="187"/>
        <v>-4000</v>
      </c>
    </row>
    <row r="924" spans="1:26" ht="15">
      <c r="A924" s="8">
        <f t="shared" si="191"/>
        <v>1.0643999999999798</v>
      </c>
      <c r="B924" s="9">
        <f>'Masse et Centrage'!$G$44</f>
        <v>932</v>
      </c>
      <c r="D924" s="8">
        <f t="shared" si="192"/>
        <v>1.0643999999999798</v>
      </c>
      <c r="E924" s="9">
        <v>1043</v>
      </c>
      <c r="G924" s="8">
        <f t="shared" si="193"/>
        <v>1.0643999999999798</v>
      </c>
      <c r="H924" s="9">
        <v>-1000</v>
      </c>
      <c r="J924" s="8">
        <f t="shared" si="194"/>
        <v>1.0644</v>
      </c>
      <c r="K924" s="9">
        <f>IF(J924=N2,'Masse et Centrage'!$G$44,-1000)</f>
        <v>-1000</v>
      </c>
      <c r="L924" s="9">
        <f t="shared" si="188"/>
        <v>0</v>
      </c>
      <c r="S924" s="9">
        <f t="shared" si="195"/>
        <v>1022</v>
      </c>
      <c r="T924" s="9">
        <f>IF(S924&lt;Q8,-1000,IF(S924&lt;=Q10,O10*S924+P10,IF(S924&lt;=Q11,O11*S924+P11,IF(S924&lt;=Q12,O12*S924+P12,8000))))</f>
        <v>8000</v>
      </c>
      <c r="U924" s="9">
        <f>IF(S924&lt;Q13,-1000,IF(S924&lt;=Q15,O15*S924+P15,IF(S924&lt;=Q16,O16*S924+P16,IF(S924&lt;=Q17,O17*S924+P17,8000))))</f>
        <v>8000</v>
      </c>
      <c r="V924" s="9">
        <f>'Perfos Décollage'!F2</f>
        <v>500</v>
      </c>
      <c r="W924" s="9">
        <f t="shared" si="189"/>
        <v>0</v>
      </c>
      <c r="X924" s="9">
        <f t="shared" si="186"/>
        <v>-4000</v>
      </c>
      <c r="Y924" s="9">
        <f t="shared" si="190"/>
        <v>0</v>
      </c>
      <c r="Z924" s="9">
        <f t="shared" si="187"/>
        <v>-4000</v>
      </c>
    </row>
    <row r="925" spans="1:26" ht="15">
      <c r="A925" s="8">
        <f t="shared" si="191"/>
        <v>1.0645999999999798</v>
      </c>
      <c r="B925" s="9">
        <f>'Masse et Centrage'!$G$44</f>
        <v>932</v>
      </c>
      <c r="D925" s="8">
        <f t="shared" si="192"/>
        <v>1.0645999999999798</v>
      </c>
      <c r="E925" s="9">
        <v>1043</v>
      </c>
      <c r="G925" s="8">
        <f t="shared" si="193"/>
        <v>1.0645999999999798</v>
      </c>
      <c r="H925" s="9">
        <v>-1000</v>
      </c>
      <c r="J925" s="8">
        <f t="shared" si="194"/>
        <v>1.0646</v>
      </c>
      <c r="K925" s="9">
        <f>IF(J925=N2,'Masse et Centrage'!$G$44,-1000)</f>
        <v>-1000</v>
      </c>
      <c r="L925" s="9">
        <f t="shared" si="188"/>
        <v>0</v>
      </c>
      <c r="S925" s="9">
        <f t="shared" si="195"/>
        <v>1023</v>
      </c>
      <c r="T925" s="9">
        <f>IF(S925&lt;Q8,-1000,IF(S925&lt;=Q10,O10*S925+P10,IF(S925&lt;=Q11,O11*S925+P11,IF(S925&lt;=Q12,O12*S925+P12,8000))))</f>
        <v>8000</v>
      </c>
      <c r="U925" s="9">
        <f>IF(S925&lt;Q13,-1000,IF(S925&lt;=Q15,O15*S925+P15,IF(S925&lt;=Q16,O16*S925+P16,IF(S925&lt;=Q17,O17*S925+P17,8000))))</f>
        <v>8000</v>
      </c>
      <c r="V925" s="9">
        <f>'Perfos Décollage'!F2</f>
        <v>500</v>
      </c>
      <c r="W925" s="9">
        <f t="shared" si="189"/>
        <v>0</v>
      </c>
      <c r="X925" s="9">
        <f t="shared" si="186"/>
        <v>-4000</v>
      </c>
      <c r="Y925" s="9">
        <f t="shared" si="190"/>
        <v>0</v>
      </c>
      <c r="Z925" s="9">
        <f t="shared" si="187"/>
        <v>-4000</v>
      </c>
    </row>
    <row r="926" spans="1:26" ht="15">
      <c r="A926" s="8">
        <f t="shared" si="191"/>
        <v>1.0647999999999798</v>
      </c>
      <c r="B926" s="9">
        <f>'Masse et Centrage'!$G$44</f>
        <v>932</v>
      </c>
      <c r="D926" s="8">
        <f t="shared" si="192"/>
        <v>1.0647999999999798</v>
      </c>
      <c r="E926" s="9">
        <v>1043</v>
      </c>
      <c r="G926" s="8">
        <f t="shared" si="193"/>
        <v>1.0647999999999798</v>
      </c>
      <c r="H926" s="9">
        <v>-1000</v>
      </c>
      <c r="J926" s="8">
        <f t="shared" si="194"/>
        <v>1.0648</v>
      </c>
      <c r="K926" s="9">
        <f>IF(J926=N2,'Masse et Centrage'!$G$44,-1000)</f>
        <v>-1000</v>
      </c>
      <c r="L926" s="9">
        <f t="shared" si="188"/>
        <v>0</v>
      </c>
      <c r="S926" s="9">
        <f t="shared" si="195"/>
        <v>1024</v>
      </c>
      <c r="T926" s="9">
        <f>IF(S926&lt;Q8,-1000,IF(S926&lt;=Q10,O10*S926+P10,IF(S926&lt;=Q11,O11*S926+P11,IF(S926&lt;=Q12,O12*S926+P12,8000))))</f>
        <v>8000</v>
      </c>
      <c r="U926" s="9">
        <f>IF(S926&lt;Q13,-1000,IF(S926&lt;=Q15,O15*S926+P15,IF(S926&lt;=Q16,O16*S926+P16,IF(S926&lt;=Q17,O17*S926+P17,8000))))</f>
        <v>8000</v>
      </c>
      <c r="V926" s="9">
        <f>'Perfos Décollage'!F2</f>
        <v>500</v>
      </c>
      <c r="W926" s="9">
        <f t="shared" si="189"/>
        <v>0</v>
      </c>
      <c r="X926" s="9">
        <f t="shared" si="186"/>
        <v>-4000</v>
      </c>
      <c r="Y926" s="9">
        <f t="shared" si="190"/>
        <v>0</v>
      </c>
      <c r="Z926" s="9">
        <f t="shared" si="187"/>
        <v>-4000</v>
      </c>
    </row>
    <row r="927" spans="1:26" ht="15">
      <c r="A927" s="8">
        <f t="shared" si="191"/>
        <v>1.0649999999999797</v>
      </c>
      <c r="B927" s="9">
        <f>'Masse et Centrage'!$G$44</f>
        <v>932</v>
      </c>
      <c r="D927" s="8">
        <f t="shared" si="192"/>
        <v>1.0649999999999797</v>
      </c>
      <c r="E927" s="9">
        <v>1043</v>
      </c>
      <c r="G927" s="8">
        <f t="shared" si="193"/>
        <v>1.0649999999999797</v>
      </c>
      <c r="H927" s="9">
        <v>-1000</v>
      </c>
      <c r="J927" s="8">
        <f t="shared" si="194"/>
        <v>1.065</v>
      </c>
      <c r="K927" s="9">
        <f>IF(J927=N2,'Masse et Centrage'!$G$44,-1000)</f>
        <v>-1000</v>
      </c>
      <c r="L927" s="9">
        <f t="shared" si="188"/>
        <v>0</v>
      </c>
      <c r="S927" s="9">
        <f t="shared" si="195"/>
        <v>1025</v>
      </c>
      <c r="T927" s="9">
        <f>IF(S927&lt;Q8,-1000,IF(S927&lt;=Q10,O10*S927+P10,IF(S927&lt;=Q11,O11*S927+P11,IF(S927&lt;=Q12,O12*S927+P12,8000))))</f>
        <v>8000</v>
      </c>
      <c r="U927" s="9">
        <f>IF(S927&lt;Q13,-1000,IF(S927&lt;=Q15,O15*S927+P15,IF(S927&lt;=Q16,O16*S927+P16,IF(S927&lt;=Q17,O17*S927+P17,8000))))</f>
        <v>8000</v>
      </c>
      <c r="V927" s="9">
        <f>'Perfos Décollage'!F2</f>
        <v>500</v>
      </c>
      <c r="W927" s="9">
        <f t="shared" si="189"/>
        <v>0</v>
      </c>
      <c r="X927" s="9">
        <f t="shared" si="186"/>
        <v>-4000</v>
      </c>
      <c r="Y927" s="9">
        <f t="shared" si="190"/>
        <v>0</v>
      </c>
      <c r="Z927" s="9">
        <f t="shared" si="187"/>
        <v>-4000</v>
      </c>
    </row>
    <row r="928" spans="1:26" ht="15">
      <c r="A928" s="8">
        <f t="shared" si="191"/>
        <v>1.0651999999999797</v>
      </c>
      <c r="B928" s="9">
        <f>'Masse et Centrage'!$G$44</f>
        <v>932</v>
      </c>
      <c r="D928" s="8">
        <f t="shared" si="192"/>
        <v>1.0651999999999797</v>
      </c>
      <c r="E928" s="9">
        <v>1043</v>
      </c>
      <c r="G928" s="8">
        <f t="shared" si="193"/>
        <v>1.0651999999999797</v>
      </c>
      <c r="H928" s="9">
        <v>-1000</v>
      </c>
      <c r="J928" s="8">
        <f t="shared" si="194"/>
        <v>1.0652</v>
      </c>
      <c r="K928" s="9">
        <f>IF(J928=N2,'Masse et Centrage'!$G$44,-1000)</f>
        <v>-1000</v>
      </c>
      <c r="L928" s="9">
        <f t="shared" si="188"/>
        <v>0</v>
      </c>
      <c r="S928" s="9">
        <f t="shared" si="195"/>
        <v>1026</v>
      </c>
      <c r="T928" s="9">
        <f>IF(S928&lt;Q8,-1000,IF(S928&lt;=Q10,O10*S928+P10,IF(S928&lt;=Q11,O11*S928+P11,IF(S928&lt;=Q12,O12*S928+P12,8000))))</f>
        <v>8000</v>
      </c>
      <c r="U928" s="9">
        <f>IF(S928&lt;Q13,-1000,IF(S928&lt;=Q15,O15*S928+P15,IF(S928&lt;=Q16,O16*S928+P16,IF(S928&lt;=Q17,O17*S928+P17,8000))))</f>
        <v>8000</v>
      </c>
      <c r="V928" s="9">
        <f>'Perfos Décollage'!F2</f>
        <v>500</v>
      </c>
      <c r="W928" s="9">
        <f t="shared" si="189"/>
        <v>0</v>
      </c>
      <c r="X928" s="9">
        <f t="shared" si="186"/>
        <v>-4000</v>
      </c>
      <c r="Y928" s="9">
        <f t="shared" si="190"/>
        <v>0</v>
      </c>
      <c r="Z928" s="9">
        <f t="shared" si="187"/>
        <v>-4000</v>
      </c>
    </row>
    <row r="929" spans="1:26" ht="15">
      <c r="A929" s="8">
        <f t="shared" si="191"/>
        <v>1.0653999999999797</v>
      </c>
      <c r="B929" s="9">
        <f>'Masse et Centrage'!$G$44</f>
        <v>932</v>
      </c>
      <c r="D929" s="8">
        <f t="shared" si="192"/>
        <v>1.0653999999999797</v>
      </c>
      <c r="E929" s="9">
        <v>1043</v>
      </c>
      <c r="G929" s="8">
        <f t="shared" si="193"/>
        <v>1.0653999999999797</v>
      </c>
      <c r="H929" s="9">
        <v>-1000</v>
      </c>
      <c r="J929" s="8">
        <f t="shared" si="194"/>
        <v>1.0654</v>
      </c>
      <c r="K929" s="9">
        <f>IF(J929=N2,'Masse et Centrage'!$G$44,-1000)</f>
        <v>-1000</v>
      </c>
      <c r="L929" s="9">
        <f t="shared" si="188"/>
        <v>0</v>
      </c>
      <c r="S929" s="9">
        <f t="shared" si="195"/>
        <v>1027</v>
      </c>
      <c r="T929" s="9">
        <f>IF(S929&lt;Q8,-1000,IF(S929&lt;=Q10,O10*S929+P10,IF(S929&lt;=Q11,O11*S929+P11,IF(S929&lt;=Q12,O12*S929+P12,8000))))</f>
        <v>8000</v>
      </c>
      <c r="U929" s="9">
        <f>IF(S929&lt;Q13,-1000,IF(S929&lt;=Q15,O15*S929+P15,IF(S929&lt;=Q16,O16*S929+P16,IF(S929&lt;=Q17,O17*S929+P17,8000))))</f>
        <v>8000</v>
      </c>
      <c r="V929" s="9">
        <f>'Perfos Décollage'!F2</f>
        <v>500</v>
      </c>
      <c r="W929" s="9">
        <f t="shared" si="189"/>
        <v>0</v>
      </c>
      <c r="X929" s="9">
        <f t="shared" si="186"/>
        <v>-4000</v>
      </c>
      <c r="Y929" s="9">
        <f t="shared" si="190"/>
        <v>0</v>
      </c>
      <c r="Z929" s="9">
        <f t="shared" si="187"/>
        <v>-4000</v>
      </c>
    </row>
    <row r="930" spans="1:26" ht="15">
      <c r="A930" s="8">
        <f t="shared" si="191"/>
        <v>1.0655999999999797</v>
      </c>
      <c r="B930" s="9">
        <f>'Masse et Centrage'!$G$44</f>
        <v>932</v>
      </c>
      <c r="D930" s="8">
        <f t="shared" si="192"/>
        <v>1.0655999999999797</v>
      </c>
      <c r="E930" s="9">
        <v>1043</v>
      </c>
      <c r="G930" s="8">
        <f t="shared" si="193"/>
        <v>1.0655999999999797</v>
      </c>
      <c r="H930" s="9">
        <v>-1000</v>
      </c>
      <c r="J930" s="8">
        <f t="shared" si="194"/>
        <v>1.0656</v>
      </c>
      <c r="K930" s="9">
        <f>IF(J930=N2,'Masse et Centrage'!$G$44,-1000)</f>
        <v>-1000</v>
      </c>
      <c r="L930" s="9">
        <f t="shared" si="188"/>
        <v>0</v>
      </c>
      <c r="S930" s="9">
        <f t="shared" si="195"/>
        <v>1028</v>
      </c>
      <c r="T930" s="9">
        <f>IF(S930&lt;Q8,-1000,IF(S930&lt;=Q10,O10*S930+P10,IF(S930&lt;=Q11,O11*S930+P11,IF(S930&lt;=Q12,O12*S930+P12,8000))))</f>
        <v>8000</v>
      </c>
      <c r="U930" s="9">
        <f>IF(S930&lt;Q13,-1000,IF(S930&lt;=Q15,O15*S930+P15,IF(S930&lt;=Q16,O16*S930+P16,IF(S930&lt;=Q17,O17*S930+P17,8000))))</f>
        <v>8000</v>
      </c>
      <c r="V930" s="9">
        <f>'Perfos Décollage'!F2</f>
        <v>500</v>
      </c>
      <c r="W930" s="9">
        <f t="shared" si="189"/>
        <v>0</v>
      </c>
      <c r="X930" s="9">
        <f t="shared" si="186"/>
        <v>-4000</v>
      </c>
      <c r="Y930" s="9">
        <f t="shared" si="190"/>
        <v>0</v>
      </c>
      <c r="Z930" s="9">
        <f t="shared" si="187"/>
        <v>-4000</v>
      </c>
    </row>
    <row r="931" spans="1:26" ht="15">
      <c r="A931" s="8">
        <f t="shared" si="191"/>
        <v>1.0657999999999797</v>
      </c>
      <c r="B931" s="9">
        <f>'Masse et Centrage'!$G$44</f>
        <v>932</v>
      </c>
      <c r="D931" s="8">
        <f t="shared" si="192"/>
        <v>1.0657999999999797</v>
      </c>
      <c r="E931" s="9">
        <v>1043</v>
      </c>
      <c r="G931" s="8">
        <f t="shared" si="193"/>
        <v>1.0657999999999797</v>
      </c>
      <c r="H931" s="9">
        <v>-1000</v>
      </c>
      <c r="J931" s="8">
        <f t="shared" si="194"/>
        <v>1.0658</v>
      </c>
      <c r="K931" s="9">
        <f>IF(J931=N2,'Masse et Centrage'!$G$44,-1000)</f>
        <v>-1000</v>
      </c>
      <c r="L931" s="9">
        <f t="shared" si="188"/>
        <v>0</v>
      </c>
      <c r="S931" s="9">
        <f t="shared" si="195"/>
        <v>1029</v>
      </c>
      <c r="T931" s="9">
        <f>IF(S931&lt;Q8,-1000,IF(S931&lt;=Q10,O10*S931+P10,IF(S931&lt;=Q11,O11*S931+P11,IF(S931&lt;=Q12,O12*S931+P12,8000))))</f>
        <v>8000</v>
      </c>
      <c r="U931" s="9">
        <f>IF(S931&lt;Q13,-1000,IF(S931&lt;=Q15,O15*S931+P15,IF(S931&lt;=Q16,O16*S931+P16,IF(S931&lt;=Q17,O17*S931+P17,8000))))</f>
        <v>8000</v>
      </c>
      <c r="V931" s="9">
        <f>'Perfos Décollage'!F2</f>
        <v>500</v>
      </c>
      <c r="W931" s="9">
        <f t="shared" si="189"/>
        <v>0</v>
      </c>
      <c r="X931" s="9">
        <f t="shared" si="186"/>
        <v>-4000</v>
      </c>
      <c r="Y931" s="9">
        <f t="shared" si="190"/>
        <v>0</v>
      </c>
      <c r="Z931" s="9">
        <f t="shared" si="187"/>
        <v>-4000</v>
      </c>
    </row>
    <row r="932" spans="1:26" ht="15">
      <c r="A932" s="8">
        <f t="shared" si="191"/>
        <v>1.0659999999999796</v>
      </c>
      <c r="B932" s="9">
        <f>'Masse et Centrage'!$G$44</f>
        <v>932</v>
      </c>
      <c r="D932" s="8">
        <f t="shared" si="192"/>
        <v>1.0659999999999796</v>
      </c>
      <c r="E932" s="9">
        <v>1043</v>
      </c>
      <c r="G932" s="8">
        <f t="shared" si="193"/>
        <v>1.0659999999999796</v>
      </c>
      <c r="H932" s="9">
        <v>-1000</v>
      </c>
      <c r="J932" s="8">
        <f t="shared" si="194"/>
        <v>1.066</v>
      </c>
      <c r="K932" s="9">
        <f>IF(J932=N2,'Masse et Centrage'!$G$44,-1000)</f>
        <v>-1000</v>
      </c>
      <c r="L932" s="9">
        <f t="shared" si="188"/>
        <v>0</v>
      </c>
      <c r="S932" s="9">
        <f t="shared" si="195"/>
        <v>1030</v>
      </c>
      <c r="T932" s="9">
        <f>IF(S932&lt;Q8,-1000,IF(S932&lt;=Q10,O10*S932+P10,IF(S932&lt;=Q11,O11*S932+P11,IF(S932&lt;=Q12,O12*S932+P12,8000))))</f>
        <v>8000</v>
      </c>
      <c r="U932" s="9">
        <f>IF(S932&lt;Q13,-1000,IF(S932&lt;=Q15,O15*S932+P15,IF(S932&lt;=Q16,O16*S932+P16,IF(S932&lt;=Q17,O17*S932+P17,8000))))</f>
        <v>8000</v>
      </c>
      <c r="V932" s="9">
        <f>'Perfos Décollage'!F2</f>
        <v>500</v>
      </c>
      <c r="W932" s="9">
        <f t="shared" si="189"/>
        <v>0</v>
      </c>
      <c r="X932" s="9">
        <f t="shared" si="186"/>
        <v>-4000</v>
      </c>
      <c r="Y932" s="9">
        <f t="shared" si="190"/>
        <v>0</v>
      </c>
      <c r="Z932" s="9">
        <f t="shared" si="187"/>
        <v>-4000</v>
      </c>
    </row>
    <row r="933" spans="1:26" ht="15">
      <c r="A933" s="8">
        <f t="shared" si="191"/>
        <v>1.0661999999999796</v>
      </c>
      <c r="B933" s="9">
        <f>'Masse et Centrage'!$G$44</f>
        <v>932</v>
      </c>
      <c r="D933" s="8">
        <f t="shared" si="192"/>
        <v>1.0661999999999796</v>
      </c>
      <c r="E933" s="9">
        <v>1043</v>
      </c>
      <c r="G933" s="8">
        <f t="shared" si="193"/>
        <v>1.0661999999999796</v>
      </c>
      <c r="H933" s="9">
        <v>-1000</v>
      </c>
      <c r="J933" s="8">
        <f t="shared" si="194"/>
        <v>1.0662</v>
      </c>
      <c r="K933" s="9">
        <f>IF(J933=N2,'Masse et Centrage'!$G$44,-1000)</f>
        <v>-1000</v>
      </c>
      <c r="L933" s="9">
        <f t="shared" si="188"/>
        <v>0</v>
      </c>
      <c r="S933" s="9">
        <f t="shared" si="195"/>
        <v>1031</v>
      </c>
      <c r="T933" s="9">
        <f>IF(S933&lt;Q8,-1000,IF(S933&lt;=Q10,O10*S933+P10,IF(S933&lt;=Q11,O11*S933+P11,IF(S933&lt;=Q12,O12*S933+P12,8000))))</f>
        <v>8000</v>
      </c>
      <c r="U933" s="9">
        <f>IF(S933&lt;Q13,-1000,IF(S933&lt;=Q15,O15*S933+P15,IF(S933&lt;=Q16,O16*S933+P16,IF(S933&lt;=Q17,O17*S933+P17,8000))))</f>
        <v>8000</v>
      </c>
      <c r="V933" s="9">
        <f>'Perfos Décollage'!F2</f>
        <v>500</v>
      </c>
      <c r="W933" s="9">
        <f t="shared" si="189"/>
        <v>0</v>
      </c>
      <c r="X933" s="9">
        <f t="shared" si="186"/>
        <v>-4000</v>
      </c>
      <c r="Y933" s="9">
        <f t="shared" si="190"/>
        <v>0</v>
      </c>
      <c r="Z933" s="9">
        <f t="shared" si="187"/>
        <v>-4000</v>
      </c>
    </row>
    <row r="934" spans="1:26" ht="15">
      <c r="A934" s="8">
        <f t="shared" si="191"/>
        <v>1.0663999999999796</v>
      </c>
      <c r="B934" s="9">
        <f>'Masse et Centrage'!$G$44</f>
        <v>932</v>
      </c>
      <c r="D934" s="8">
        <f t="shared" si="192"/>
        <v>1.0663999999999796</v>
      </c>
      <c r="E934" s="9">
        <v>1043</v>
      </c>
      <c r="G934" s="8">
        <f t="shared" si="193"/>
        <v>1.0663999999999796</v>
      </c>
      <c r="H934" s="9">
        <v>-1000</v>
      </c>
      <c r="J934" s="8">
        <f t="shared" si="194"/>
        <v>1.0664</v>
      </c>
      <c r="K934" s="9">
        <f>IF(J934=N2,'Masse et Centrage'!$G$44,-1000)</f>
        <v>-1000</v>
      </c>
      <c r="L934" s="9">
        <f t="shared" si="188"/>
        <v>0</v>
      </c>
      <c r="S934" s="9">
        <f t="shared" si="195"/>
        <v>1032</v>
      </c>
      <c r="T934" s="9">
        <f>IF(S934&lt;Q8,-1000,IF(S934&lt;=Q10,O10*S934+P10,IF(S934&lt;=Q11,O11*S934+P11,IF(S934&lt;=Q12,O12*S934+P12,8000))))</f>
        <v>8000</v>
      </c>
      <c r="U934" s="9">
        <f>IF(S934&lt;Q13,-1000,IF(S934&lt;=Q15,O15*S934+P15,IF(S934&lt;=Q16,O16*S934+P16,IF(S934&lt;=Q17,O17*S934+P17,8000))))</f>
        <v>8000</v>
      </c>
      <c r="V934" s="9">
        <f>'Perfos Décollage'!F2</f>
        <v>500</v>
      </c>
      <c r="W934" s="9">
        <f t="shared" si="189"/>
        <v>0</v>
      </c>
      <c r="X934" s="9">
        <f t="shared" si="186"/>
        <v>-4000</v>
      </c>
      <c r="Y934" s="9">
        <f t="shared" si="190"/>
        <v>0</v>
      </c>
      <c r="Z934" s="9">
        <f t="shared" si="187"/>
        <v>-4000</v>
      </c>
    </row>
    <row r="935" spans="1:26" ht="15">
      <c r="A935" s="8">
        <f t="shared" si="191"/>
        <v>1.0665999999999796</v>
      </c>
      <c r="B935" s="9">
        <f>'Masse et Centrage'!$G$44</f>
        <v>932</v>
      </c>
      <c r="D935" s="8">
        <f t="shared" si="192"/>
        <v>1.0665999999999796</v>
      </c>
      <c r="E935" s="9">
        <v>1043</v>
      </c>
      <c r="G935" s="8">
        <f t="shared" si="193"/>
        <v>1.0665999999999796</v>
      </c>
      <c r="H935" s="9">
        <v>-1000</v>
      </c>
      <c r="J935" s="8">
        <f t="shared" si="194"/>
        <v>1.0666</v>
      </c>
      <c r="K935" s="9">
        <f>IF(J935=N2,'Masse et Centrage'!$G$44,-1000)</f>
        <v>-1000</v>
      </c>
      <c r="L935" s="9">
        <f t="shared" si="188"/>
        <v>0</v>
      </c>
      <c r="S935" s="9">
        <f t="shared" si="195"/>
        <v>1033</v>
      </c>
      <c r="T935" s="9">
        <f>IF(S935&lt;Q8,-1000,IF(S935&lt;=Q10,O10*S935+P10,IF(S935&lt;=Q11,O11*S935+P11,IF(S935&lt;=Q12,O12*S935+P12,8000))))</f>
        <v>8000</v>
      </c>
      <c r="U935" s="9">
        <f>IF(S935&lt;Q13,-1000,IF(S935&lt;=Q15,O15*S935+P15,IF(S935&lt;=Q16,O16*S935+P16,IF(S935&lt;=Q17,O17*S935+P17,8000))))</f>
        <v>8000</v>
      </c>
      <c r="V935" s="9">
        <f>'Perfos Décollage'!F2</f>
        <v>500</v>
      </c>
      <c r="W935" s="9">
        <f t="shared" si="189"/>
        <v>0</v>
      </c>
      <c r="X935" s="9">
        <f t="shared" si="186"/>
        <v>-4000</v>
      </c>
      <c r="Y935" s="9">
        <f t="shared" si="190"/>
        <v>0</v>
      </c>
      <c r="Z935" s="9">
        <f t="shared" si="187"/>
        <v>-4000</v>
      </c>
    </row>
    <row r="936" spans="1:26" ht="15">
      <c r="A936" s="8">
        <f t="shared" si="191"/>
        <v>1.0667999999999795</v>
      </c>
      <c r="B936" s="9">
        <f>'Masse et Centrage'!$G$44</f>
        <v>932</v>
      </c>
      <c r="D936" s="8">
        <f t="shared" si="192"/>
        <v>1.0667999999999795</v>
      </c>
      <c r="E936" s="9">
        <v>1043</v>
      </c>
      <c r="G936" s="8">
        <f t="shared" si="193"/>
        <v>1.0667999999999795</v>
      </c>
      <c r="H936" s="9">
        <v>-1000</v>
      </c>
      <c r="J936" s="8">
        <f t="shared" si="194"/>
        <v>1.0668</v>
      </c>
      <c r="K936" s="9">
        <f>IF(J936=N2,'Masse et Centrage'!$G$44,-1000)</f>
        <v>-1000</v>
      </c>
      <c r="L936" s="9">
        <f t="shared" si="188"/>
        <v>0</v>
      </c>
      <c r="S936" s="9">
        <f t="shared" si="195"/>
        <v>1034</v>
      </c>
      <c r="T936" s="9">
        <f>IF(S936&lt;Q8,-1000,IF(S936&lt;=Q10,O10*S936+P10,IF(S936&lt;=Q11,O11*S936+P11,IF(S936&lt;=Q12,O12*S936+P12,8000))))</f>
        <v>8000</v>
      </c>
      <c r="U936" s="9">
        <f>IF(S936&lt;Q13,-1000,IF(S936&lt;=Q15,O15*S936+P15,IF(S936&lt;=Q16,O16*S936+P16,IF(S936&lt;=Q17,O17*S936+P17,8000))))</f>
        <v>8000</v>
      </c>
      <c r="V936" s="9">
        <f>'Perfos Décollage'!F2</f>
        <v>500</v>
      </c>
      <c r="W936" s="9">
        <f t="shared" si="189"/>
        <v>0</v>
      </c>
      <c r="X936" s="9">
        <f t="shared" si="186"/>
        <v>-4000</v>
      </c>
      <c r="Y936" s="9">
        <f t="shared" si="190"/>
        <v>0</v>
      </c>
      <c r="Z936" s="9">
        <f t="shared" si="187"/>
        <v>-4000</v>
      </c>
    </row>
    <row r="937" spans="1:26" ht="15">
      <c r="A937" s="8">
        <f t="shared" si="191"/>
        <v>1.0669999999999795</v>
      </c>
      <c r="B937" s="9">
        <f>'Masse et Centrage'!$G$44</f>
        <v>932</v>
      </c>
      <c r="D937" s="8">
        <f t="shared" si="192"/>
        <v>1.0669999999999795</v>
      </c>
      <c r="E937" s="9">
        <v>1043</v>
      </c>
      <c r="G937" s="8">
        <f t="shared" si="193"/>
        <v>1.0669999999999795</v>
      </c>
      <c r="H937" s="9">
        <v>-1000</v>
      </c>
      <c r="J937" s="8">
        <f t="shared" si="194"/>
        <v>1.067</v>
      </c>
      <c r="K937" s="9">
        <f>IF(J937=N2,'Masse et Centrage'!$G$44,-1000)</f>
        <v>-1000</v>
      </c>
      <c r="L937" s="9">
        <f t="shared" si="188"/>
        <v>0</v>
      </c>
      <c r="S937" s="9">
        <f t="shared" si="195"/>
        <v>1035</v>
      </c>
      <c r="T937" s="9">
        <f>IF(S937&lt;Q8,-1000,IF(S937&lt;=Q10,O10*S937+P10,IF(S937&lt;=Q11,O11*S937+P11,IF(S937&lt;=Q12,O12*S937+P12,8000))))</f>
        <v>8000</v>
      </c>
      <c r="U937" s="9">
        <f>IF(S937&lt;Q13,-1000,IF(S937&lt;=Q15,O15*S937+P15,IF(S937&lt;=Q16,O16*S937+P16,IF(S937&lt;=Q17,O17*S937+P17,8000))))</f>
        <v>8000</v>
      </c>
      <c r="V937" s="9">
        <f>'Perfos Décollage'!F2</f>
        <v>500</v>
      </c>
      <c r="W937" s="9">
        <f t="shared" si="189"/>
        <v>0</v>
      </c>
      <c r="X937" s="9">
        <f t="shared" si="186"/>
        <v>-4000</v>
      </c>
      <c r="Y937" s="9">
        <f t="shared" si="190"/>
        <v>0</v>
      </c>
      <c r="Z937" s="9">
        <f t="shared" si="187"/>
        <v>-4000</v>
      </c>
    </row>
    <row r="938" spans="1:26" ht="15">
      <c r="A938" s="8">
        <f t="shared" si="191"/>
        <v>1.0671999999999795</v>
      </c>
      <c r="B938" s="9">
        <f>'Masse et Centrage'!$G$44</f>
        <v>932</v>
      </c>
      <c r="D938" s="8">
        <f t="shared" si="192"/>
        <v>1.0671999999999795</v>
      </c>
      <c r="E938" s="9">
        <v>1043</v>
      </c>
      <c r="G938" s="8">
        <f t="shared" si="193"/>
        <v>1.0671999999999795</v>
      </c>
      <c r="H938" s="9">
        <v>-1000</v>
      </c>
      <c r="J938" s="8">
        <f t="shared" si="194"/>
        <v>1.0672</v>
      </c>
      <c r="K938" s="9">
        <f>IF(J938=N2,'Masse et Centrage'!$G$44,-1000)</f>
        <v>-1000</v>
      </c>
      <c r="L938" s="9">
        <f t="shared" si="188"/>
        <v>0</v>
      </c>
      <c r="S938" s="9">
        <f t="shared" si="195"/>
        <v>1036</v>
      </c>
      <c r="T938" s="9">
        <f>IF(S938&lt;Q8,-1000,IF(S938&lt;=Q10,O10*S938+P10,IF(S938&lt;=Q11,O11*S938+P11,IF(S938&lt;=Q12,O12*S938+P12,8000))))</f>
        <v>8000</v>
      </c>
      <c r="U938" s="9">
        <f>IF(S938&lt;Q13,-1000,IF(S938&lt;=Q15,O15*S938+P15,IF(S938&lt;=Q16,O16*S938+P16,IF(S938&lt;=Q17,O17*S938+P17,8000))))</f>
        <v>8000</v>
      </c>
      <c r="V938" s="9">
        <f>'Perfos Décollage'!F2</f>
        <v>500</v>
      </c>
      <c r="W938" s="9">
        <f t="shared" si="189"/>
        <v>0</v>
      </c>
      <c r="X938" s="9">
        <f t="shared" si="186"/>
        <v>-4000</v>
      </c>
      <c r="Y938" s="9">
        <f t="shared" si="190"/>
        <v>0</v>
      </c>
      <c r="Z938" s="9">
        <f t="shared" si="187"/>
        <v>-4000</v>
      </c>
    </row>
    <row r="939" spans="1:26" ht="15">
      <c r="A939" s="8">
        <f t="shared" si="191"/>
        <v>1.0673999999999795</v>
      </c>
      <c r="B939" s="9">
        <f>'Masse et Centrage'!$G$44</f>
        <v>932</v>
      </c>
      <c r="D939" s="8">
        <f t="shared" si="192"/>
        <v>1.0673999999999795</v>
      </c>
      <c r="E939" s="9">
        <v>1043</v>
      </c>
      <c r="G939" s="8">
        <f t="shared" si="193"/>
        <v>1.0673999999999795</v>
      </c>
      <c r="H939" s="9">
        <v>-1000</v>
      </c>
      <c r="J939" s="8">
        <f t="shared" si="194"/>
        <v>1.0674</v>
      </c>
      <c r="K939" s="9">
        <f>IF(J939=N2,'Masse et Centrage'!$G$44,-1000)</f>
        <v>-1000</v>
      </c>
      <c r="L939" s="9">
        <f t="shared" si="188"/>
        <v>0</v>
      </c>
      <c r="S939" s="9">
        <f t="shared" si="195"/>
        <v>1037</v>
      </c>
      <c r="T939" s="9">
        <f>IF(S939&lt;Q8,-1000,IF(S939&lt;=Q10,O10*S939+P10,IF(S939&lt;=Q11,O11*S939+P11,IF(S939&lt;=Q12,O12*S939+P12,8000))))</f>
        <v>8000</v>
      </c>
      <c r="U939" s="9">
        <f>IF(S939&lt;Q13,-1000,IF(S939&lt;=Q15,O15*S939+P15,IF(S939&lt;=Q16,O16*S939+P16,IF(S939&lt;=Q17,O17*S939+P17,8000))))</f>
        <v>8000</v>
      </c>
      <c r="V939" s="9">
        <f>'Perfos Décollage'!F2</f>
        <v>500</v>
      </c>
      <c r="W939" s="9">
        <f t="shared" si="189"/>
        <v>0</v>
      </c>
      <c r="X939" s="9">
        <f t="shared" si="186"/>
        <v>-4000</v>
      </c>
      <c r="Y939" s="9">
        <f t="shared" si="190"/>
        <v>0</v>
      </c>
      <c r="Z939" s="9">
        <f t="shared" si="187"/>
        <v>-4000</v>
      </c>
    </row>
    <row r="940" spans="1:26" ht="15">
      <c r="A940" s="8">
        <f t="shared" si="191"/>
        <v>1.0675999999999795</v>
      </c>
      <c r="B940" s="9">
        <f>'Masse et Centrage'!$G$44</f>
        <v>932</v>
      </c>
      <c r="D940" s="8">
        <f t="shared" si="192"/>
        <v>1.0675999999999795</v>
      </c>
      <c r="E940" s="9">
        <v>1043</v>
      </c>
      <c r="G940" s="8">
        <f t="shared" si="193"/>
        <v>1.0675999999999795</v>
      </c>
      <c r="H940" s="9">
        <v>-1000</v>
      </c>
      <c r="J940" s="8">
        <f t="shared" si="194"/>
        <v>1.0676</v>
      </c>
      <c r="K940" s="9">
        <f>IF(J940=N2,'Masse et Centrage'!$G$44,-1000)</f>
        <v>-1000</v>
      </c>
      <c r="L940" s="9">
        <f t="shared" si="188"/>
        <v>0</v>
      </c>
      <c r="S940" s="9">
        <f t="shared" si="195"/>
        <v>1038</v>
      </c>
      <c r="T940" s="9">
        <f>IF(S940&lt;Q8,-1000,IF(S940&lt;=Q10,O10*S940+P10,IF(S940&lt;=Q11,O11*S940+P11,IF(S940&lt;=Q12,O12*S940+P12,8000))))</f>
        <v>8000</v>
      </c>
      <c r="U940" s="9">
        <f>IF(S940&lt;Q13,-1000,IF(S940&lt;=Q15,O15*S940+P15,IF(S940&lt;=Q16,O16*S940+P16,IF(S940&lt;=Q17,O17*S940+P17,8000))))</f>
        <v>8000</v>
      </c>
      <c r="V940" s="9">
        <f>'Perfos Décollage'!F2</f>
        <v>500</v>
      </c>
      <c r="W940" s="9">
        <f t="shared" si="189"/>
        <v>0</v>
      </c>
      <c r="X940" s="9">
        <f t="shared" si="186"/>
        <v>-4000</v>
      </c>
      <c r="Y940" s="9">
        <f t="shared" si="190"/>
        <v>0</v>
      </c>
      <c r="Z940" s="9">
        <f t="shared" si="187"/>
        <v>-4000</v>
      </c>
    </row>
    <row r="941" spans="1:26" ht="15">
      <c r="A941" s="8">
        <f t="shared" si="191"/>
        <v>1.0677999999999794</v>
      </c>
      <c r="B941" s="9">
        <f>'Masse et Centrage'!$G$44</f>
        <v>932</v>
      </c>
      <c r="D941" s="8">
        <f t="shared" si="192"/>
        <v>1.0677999999999794</v>
      </c>
      <c r="E941" s="9">
        <v>1043</v>
      </c>
      <c r="G941" s="8">
        <f t="shared" si="193"/>
        <v>1.0677999999999794</v>
      </c>
      <c r="H941" s="9">
        <v>-1000</v>
      </c>
      <c r="J941" s="8">
        <f t="shared" si="194"/>
        <v>1.0678</v>
      </c>
      <c r="K941" s="9">
        <f>IF(J941=N2,'Masse et Centrage'!$G$44,-1000)</f>
        <v>-1000</v>
      </c>
      <c r="L941" s="9">
        <f t="shared" si="188"/>
        <v>0</v>
      </c>
      <c r="S941" s="9">
        <f t="shared" si="195"/>
        <v>1039</v>
      </c>
      <c r="T941" s="9">
        <f>IF(S941&lt;Q8,-1000,IF(S941&lt;=Q10,O10*S941+P10,IF(S941&lt;=Q11,O11*S941+P11,IF(S941&lt;=Q12,O12*S941+P12,8000))))</f>
        <v>8000</v>
      </c>
      <c r="U941" s="9">
        <f>IF(S941&lt;Q13,-1000,IF(S941&lt;=Q15,O15*S941+P15,IF(S941&lt;=Q16,O16*S941+P16,IF(S941&lt;=Q17,O17*S941+P17,8000))))</f>
        <v>8000</v>
      </c>
      <c r="V941" s="9">
        <f>'Perfos Décollage'!F2</f>
        <v>500</v>
      </c>
      <c r="W941" s="9">
        <f t="shared" si="189"/>
        <v>0</v>
      </c>
      <c r="X941" s="9">
        <f t="shared" si="186"/>
        <v>-4000</v>
      </c>
      <c r="Y941" s="9">
        <f t="shared" si="190"/>
        <v>0</v>
      </c>
      <c r="Z941" s="9">
        <f t="shared" si="187"/>
        <v>-4000</v>
      </c>
    </row>
    <row r="942" spans="1:26" ht="15">
      <c r="A942" s="8">
        <f t="shared" si="191"/>
        <v>1.0679999999999794</v>
      </c>
      <c r="B942" s="9">
        <f>'Masse et Centrage'!$G$44</f>
        <v>932</v>
      </c>
      <c r="D942" s="8">
        <f t="shared" si="192"/>
        <v>1.0679999999999794</v>
      </c>
      <c r="E942" s="9">
        <v>1043</v>
      </c>
      <c r="G942" s="8">
        <f t="shared" si="193"/>
        <v>1.0679999999999794</v>
      </c>
      <c r="H942" s="9">
        <v>-1000</v>
      </c>
      <c r="J942" s="8">
        <f t="shared" si="194"/>
        <v>1.068</v>
      </c>
      <c r="K942" s="9">
        <f>IF(J942=N2,'Masse et Centrage'!$G$44,-1000)</f>
        <v>-1000</v>
      </c>
      <c r="L942" s="9">
        <f t="shared" si="188"/>
        <v>0</v>
      </c>
      <c r="S942" s="9">
        <f t="shared" si="195"/>
        <v>1040</v>
      </c>
      <c r="T942" s="9">
        <f>IF(S942&lt;Q8,-1000,IF(S942&lt;=Q10,O10*S942+P10,IF(S942&lt;=Q11,O11*S942+P11,IF(S942&lt;=Q12,O12*S942+P12,8000))))</f>
        <v>8000</v>
      </c>
      <c r="U942" s="9">
        <f>IF(S942&lt;Q13,-1000,IF(S942&lt;=Q15,O15*S942+P15,IF(S942&lt;=Q16,O16*S942+P16,IF(S942&lt;=Q17,O17*S942+P17,8000))))</f>
        <v>8000</v>
      </c>
      <c r="V942" s="9">
        <f>'Perfos Décollage'!F2</f>
        <v>500</v>
      </c>
      <c r="W942" s="9">
        <f t="shared" si="189"/>
        <v>0</v>
      </c>
      <c r="X942" s="9">
        <f t="shared" si="186"/>
        <v>-4000</v>
      </c>
      <c r="Y942" s="9">
        <f t="shared" si="190"/>
        <v>0</v>
      </c>
      <c r="Z942" s="9">
        <f t="shared" si="187"/>
        <v>-4000</v>
      </c>
    </row>
    <row r="943" spans="1:26" ht="15">
      <c r="A943" s="8">
        <f t="shared" si="191"/>
        <v>1.0681999999999794</v>
      </c>
      <c r="B943" s="9">
        <f>'Masse et Centrage'!$G$44</f>
        <v>932</v>
      </c>
      <c r="D943" s="8">
        <f t="shared" si="192"/>
        <v>1.0681999999999794</v>
      </c>
      <c r="E943" s="9">
        <v>1043</v>
      </c>
      <c r="G943" s="8">
        <f t="shared" si="193"/>
        <v>1.0681999999999794</v>
      </c>
      <c r="H943" s="9">
        <v>-1000</v>
      </c>
      <c r="J943" s="8">
        <f t="shared" si="194"/>
        <v>1.0682</v>
      </c>
      <c r="K943" s="9">
        <f>IF(J943=N2,'Masse et Centrage'!$G$44,-1000)</f>
        <v>-1000</v>
      </c>
      <c r="L943" s="9">
        <f t="shared" si="188"/>
        <v>0</v>
      </c>
      <c r="S943" s="9">
        <f t="shared" si="195"/>
        <v>1041</v>
      </c>
      <c r="T943" s="9">
        <f>IF(S943&lt;Q8,-1000,IF(S943&lt;=Q10,O10*S943+P10,IF(S943&lt;=Q11,O11*S943+P11,IF(S943&lt;=Q12,O12*S943+P12,8000))))</f>
        <v>8000</v>
      </c>
      <c r="U943" s="9">
        <f>IF(S943&lt;Q13,-1000,IF(S943&lt;=Q15,O15*S943+P15,IF(S943&lt;=Q16,O16*S943+P16,IF(S943&lt;=Q17,O17*S943+P17,8000))))</f>
        <v>8000</v>
      </c>
      <c r="V943" s="9">
        <f>'Perfos Décollage'!F2</f>
        <v>500</v>
      </c>
      <c r="W943" s="9">
        <f t="shared" si="189"/>
        <v>0</v>
      </c>
      <c r="X943" s="9">
        <f t="shared" si="186"/>
        <v>-4000</v>
      </c>
      <c r="Y943" s="9">
        <f t="shared" si="190"/>
        <v>0</v>
      </c>
      <c r="Z943" s="9">
        <f t="shared" si="187"/>
        <v>-4000</v>
      </c>
    </row>
    <row r="944" spans="1:26" ht="15">
      <c r="A944" s="8">
        <f t="shared" si="191"/>
        <v>1.0683999999999794</v>
      </c>
      <c r="B944" s="9">
        <f>'Masse et Centrage'!$G$44</f>
        <v>932</v>
      </c>
      <c r="D944" s="8">
        <f t="shared" si="192"/>
        <v>1.0683999999999794</v>
      </c>
      <c r="E944" s="9">
        <v>1043</v>
      </c>
      <c r="G944" s="8">
        <f t="shared" si="193"/>
        <v>1.0683999999999794</v>
      </c>
      <c r="H944" s="9">
        <v>-1000</v>
      </c>
      <c r="J944" s="8">
        <f t="shared" si="194"/>
        <v>1.0684</v>
      </c>
      <c r="K944" s="9">
        <f>IF(J944=N2,'Masse et Centrage'!$G$44,-1000)</f>
        <v>-1000</v>
      </c>
      <c r="L944" s="9">
        <f t="shared" si="188"/>
        <v>0</v>
      </c>
      <c r="S944" s="9">
        <f t="shared" si="195"/>
        <v>1042</v>
      </c>
      <c r="T944" s="9">
        <f>IF(S944&lt;Q8,-1000,IF(S944&lt;=Q10,O10*S944+P10,IF(S944&lt;=Q11,O11*S944+P11,IF(S944&lt;=Q12,O12*S944+P12,8000))))</f>
        <v>8000</v>
      </c>
      <c r="U944" s="9">
        <f>IF(S944&lt;Q13,-1000,IF(S944&lt;=Q15,O15*S944+P15,IF(S944&lt;=Q16,O16*S944+P16,IF(S944&lt;=Q17,O17*S944+P17,8000))))</f>
        <v>8000</v>
      </c>
      <c r="V944" s="9">
        <f>'Perfos Décollage'!F2</f>
        <v>500</v>
      </c>
      <c r="W944" s="9">
        <f t="shared" si="189"/>
        <v>0</v>
      </c>
      <c r="X944" s="9">
        <f t="shared" si="186"/>
        <v>-4000</v>
      </c>
      <c r="Y944" s="9">
        <f t="shared" si="190"/>
        <v>0</v>
      </c>
      <c r="Z944" s="9">
        <f t="shared" si="187"/>
        <v>-4000</v>
      </c>
    </row>
    <row r="945" spans="1:26" ht="15">
      <c r="A945" s="8">
        <f t="shared" si="191"/>
        <v>1.0685999999999793</v>
      </c>
      <c r="B945" s="9">
        <f>'Masse et Centrage'!$G$44</f>
        <v>932</v>
      </c>
      <c r="D945" s="8">
        <f t="shared" si="192"/>
        <v>1.0685999999999793</v>
      </c>
      <c r="E945" s="9">
        <v>1043</v>
      </c>
      <c r="G945" s="8">
        <f t="shared" si="193"/>
        <v>1.0685999999999793</v>
      </c>
      <c r="H945" s="9">
        <v>-1000</v>
      </c>
      <c r="J945" s="8">
        <f t="shared" si="194"/>
        <v>1.0686</v>
      </c>
      <c r="K945" s="9">
        <f>IF(J945=N2,'Masse et Centrage'!$G$44,-1000)</f>
        <v>-1000</v>
      </c>
      <c r="L945" s="9">
        <f t="shared" si="188"/>
        <v>0</v>
      </c>
      <c r="S945" s="9">
        <f t="shared" si="195"/>
        <v>1043</v>
      </c>
      <c r="T945" s="9">
        <f>IF(S945&lt;Q8,-1000,IF(S945&lt;=Q10,O10*S945+P10,IF(S945&lt;=Q11,O11*S945+P11,IF(S945&lt;=Q12,O12*S945+P12,8000))))</f>
        <v>8000</v>
      </c>
      <c r="U945" s="9">
        <f>IF(S945&lt;Q13,-1000,IF(S945&lt;=Q15,O15*S945+P15,IF(S945&lt;=Q16,O16*S945+P16,IF(S945&lt;=Q17,O17*S945+P17,8000))))</f>
        <v>8000</v>
      </c>
      <c r="V945" s="9">
        <f>'Perfos Décollage'!F2</f>
        <v>500</v>
      </c>
      <c r="W945" s="9">
        <f t="shared" si="189"/>
        <v>0</v>
      </c>
      <c r="X945" s="9">
        <f t="shared" si="186"/>
        <v>-4000</v>
      </c>
      <c r="Y945" s="9">
        <f t="shared" si="190"/>
        <v>0</v>
      </c>
      <c r="Z945" s="9">
        <f t="shared" si="187"/>
        <v>-4000</v>
      </c>
    </row>
    <row r="946" spans="1:26" ht="15">
      <c r="A946" s="8">
        <f t="shared" si="191"/>
        <v>1.0687999999999793</v>
      </c>
      <c r="B946" s="9">
        <f>'Masse et Centrage'!$G$44</f>
        <v>932</v>
      </c>
      <c r="D946" s="8">
        <f t="shared" si="192"/>
        <v>1.0687999999999793</v>
      </c>
      <c r="E946" s="9">
        <v>1043</v>
      </c>
      <c r="G946" s="8">
        <f t="shared" si="193"/>
        <v>1.0687999999999793</v>
      </c>
      <c r="H946" s="9">
        <v>-1000</v>
      </c>
      <c r="J946" s="8">
        <f t="shared" si="194"/>
        <v>1.0688</v>
      </c>
      <c r="K946" s="9">
        <f>IF(J946=N2,'Masse et Centrage'!$G$44,-1000)</f>
        <v>-1000</v>
      </c>
      <c r="L946" s="9">
        <f t="shared" si="188"/>
        <v>0</v>
      </c>
      <c r="S946" s="9">
        <f t="shared" si="195"/>
        <v>1044</v>
      </c>
      <c r="T946" s="9">
        <f>IF(S946&lt;Q8,-1000,IF(S946&lt;=Q10,O10*S946+P10,IF(S946&lt;=Q11,O11*S946+P11,IF(S946&lt;=Q12,O12*S946+P12,8000))))</f>
        <v>8000</v>
      </c>
      <c r="U946" s="9">
        <f>IF(S946&lt;Q13,-1000,IF(S946&lt;=Q15,O15*S946+P15,IF(S946&lt;=Q16,O16*S946+P16,IF(S946&lt;=Q17,O17*S946+P17,8000))))</f>
        <v>8000</v>
      </c>
      <c r="V946" s="9">
        <f>'Perfos Décollage'!F2</f>
        <v>500</v>
      </c>
      <c r="W946" s="9">
        <f t="shared" si="189"/>
        <v>0</v>
      </c>
      <c r="X946" s="9">
        <f t="shared" si="186"/>
        <v>-4000</v>
      </c>
      <c r="Y946" s="9">
        <f t="shared" si="190"/>
        <v>0</v>
      </c>
      <c r="Z946" s="9">
        <f t="shared" si="187"/>
        <v>-4000</v>
      </c>
    </row>
    <row r="947" spans="1:26" ht="15">
      <c r="A947" s="8">
        <f t="shared" si="191"/>
        <v>1.0689999999999793</v>
      </c>
      <c r="B947" s="9">
        <f>'Masse et Centrage'!$G$44</f>
        <v>932</v>
      </c>
      <c r="D947" s="8">
        <f t="shared" si="192"/>
        <v>1.0689999999999793</v>
      </c>
      <c r="E947" s="9">
        <v>1043</v>
      </c>
      <c r="G947" s="8">
        <f t="shared" si="193"/>
        <v>1.0689999999999793</v>
      </c>
      <c r="H947" s="9">
        <v>-1000</v>
      </c>
      <c r="J947" s="8">
        <f t="shared" si="194"/>
        <v>1.069</v>
      </c>
      <c r="K947" s="9">
        <f>IF(J947=N2,'Masse et Centrage'!$G$44,-1000)</f>
        <v>-1000</v>
      </c>
      <c r="L947" s="9">
        <f t="shared" si="188"/>
        <v>0</v>
      </c>
      <c r="S947" s="9">
        <f t="shared" si="195"/>
        <v>1045</v>
      </c>
      <c r="T947" s="9">
        <f>IF(S947&lt;Q8,-1000,IF(S947&lt;=Q10,O10*S947+P10,IF(S947&lt;=Q11,O11*S947+P11,IF(S947&lt;=Q12,O12*S947+P12,8000))))</f>
        <v>8000</v>
      </c>
      <c r="U947" s="9">
        <f>IF(S947&lt;Q13,-1000,IF(S947&lt;=Q15,O15*S947+P15,IF(S947&lt;=Q16,O16*S947+P16,IF(S947&lt;=Q17,O17*S947+P17,8000))))</f>
        <v>8000</v>
      </c>
      <c r="V947" s="9">
        <f>'Perfos Décollage'!F2</f>
        <v>500</v>
      </c>
      <c r="W947" s="9">
        <f t="shared" si="189"/>
        <v>0</v>
      </c>
      <c r="X947" s="9">
        <f t="shared" si="186"/>
        <v>-4000</v>
      </c>
      <c r="Y947" s="9">
        <f t="shared" si="190"/>
        <v>0</v>
      </c>
      <c r="Z947" s="9">
        <f t="shared" si="187"/>
        <v>-4000</v>
      </c>
    </row>
    <row r="948" spans="1:26" ht="15">
      <c r="A948" s="8">
        <f t="shared" si="191"/>
        <v>1.0691999999999793</v>
      </c>
      <c r="B948" s="9">
        <f>'Masse et Centrage'!$G$44</f>
        <v>932</v>
      </c>
      <c r="D948" s="8">
        <f t="shared" si="192"/>
        <v>1.0691999999999793</v>
      </c>
      <c r="E948" s="9">
        <v>1043</v>
      </c>
      <c r="G948" s="8">
        <f t="shared" si="193"/>
        <v>1.0691999999999793</v>
      </c>
      <c r="H948" s="9">
        <v>-1000</v>
      </c>
      <c r="J948" s="8">
        <f t="shared" si="194"/>
        <v>1.0692</v>
      </c>
      <c r="K948" s="9">
        <f>IF(J948=N2,'Masse et Centrage'!$G$44,-1000)</f>
        <v>-1000</v>
      </c>
      <c r="L948" s="9">
        <f t="shared" si="188"/>
        <v>0</v>
      </c>
      <c r="S948" s="9">
        <f t="shared" si="195"/>
        <v>1046</v>
      </c>
      <c r="T948" s="9">
        <f>IF(S948&lt;Q8,-1000,IF(S948&lt;=Q10,O10*S948+P10,IF(S948&lt;=Q11,O11*S948+P11,IF(S948&lt;=Q12,O12*S948+P12,8000))))</f>
        <v>8000</v>
      </c>
      <c r="U948" s="9">
        <f>IF(S948&lt;Q13,-1000,IF(S948&lt;=Q15,O15*S948+P15,IF(S948&lt;=Q16,O16*S948+P16,IF(S948&lt;=Q17,O17*S948+P17,8000))))</f>
        <v>8000</v>
      </c>
      <c r="V948" s="9">
        <f>'Perfos Décollage'!F2</f>
        <v>500</v>
      </c>
      <c r="W948" s="9">
        <f t="shared" si="189"/>
        <v>0</v>
      </c>
      <c r="X948" s="9">
        <f t="shared" si="186"/>
        <v>-4000</v>
      </c>
      <c r="Y948" s="9">
        <f t="shared" si="190"/>
        <v>0</v>
      </c>
      <c r="Z948" s="9">
        <f t="shared" si="187"/>
        <v>-4000</v>
      </c>
    </row>
    <row r="949" spans="1:26" ht="15">
      <c r="A949" s="8">
        <f t="shared" si="191"/>
        <v>1.0693999999999793</v>
      </c>
      <c r="B949" s="9">
        <f>'Masse et Centrage'!$G$44</f>
        <v>932</v>
      </c>
      <c r="D949" s="8">
        <f t="shared" si="192"/>
        <v>1.0693999999999793</v>
      </c>
      <c r="E949" s="9">
        <v>1043</v>
      </c>
      <c r="G949" s="8">
        <f t="shared" si="193"/>
        <v>1.0693999999999793</v>
      </c>
      <c r="H949" s="9">
        <v>-1000</v>
      </c>
      <c r="J949" s="8">
        <f t="shared" si="194"/>
        <v>1.0694</v>
      </c>
      <c r="K949" s="9">
        <f>IF(J949=N2,'Masse et Centrage'!$G$44,-1000)</f>
        <v>-1000</v>
      </c>
      <c r="L949" s="9">
        <f t="shared" si="188"/>
        <v>0</v>
      </c>
      <c r="S949" s="9">
        <f t="shared" si="195"/>
        <v>1047</v>
      </c>
      <c r="T949" s="9">
        <f>IF(S949&lt;Q8,-1000,IF(S949&lt;=Q10,O10*S949+P10,IF(S949&lt;=Q11,O11*S949+P11,IF(S949&lt;=Q12,O12*S949+P12,8000))))</f>
        <v>8000</v>
      </c>
      <c r="U949" s="9">
        <f>IF(S949&lt;Q13,-1000,IF(S949&lt;=Q15,O15*S949+P15,IF(S949&lt;=Q16,O16*S949+P16,IF(S949&lt;=Q17,O17*S949+P17,8000))))</f>
        <v>8000</v>
      </c>
      <c r="V949" s="9">
        <f>'Perfos Décollage'!F2</f>
        <v>500</v>
      </c>
      <c r="W949" s="9">
        <f t="shared" si="189"/>
        <v>0</v>
      </c>
      <c r="X949" s="9">
        <f t="shared" si="186"/>
        <v>-4000</v>
      </c>
      <c r="Y949" s="9">
        <f t="shared" si="190"/>
        <v>0</v>
      </c>
      <c r="Z949" s="9">
        <f t="shared" si="187"/>
        <v>-4000</v>
      </c>
    </row>
    <row r="950" spans="1:26" ht="15">
      <c r="A950" s="8">
        <f t="shared" si="191"/>
        <v>1.0695999999999792</v>
      </c>
      <c r="B950" s="9">
        <f>'Masse et Centrage'!$G$44</f>
        <v>932</v>
      </c>
      <c r="D950" s="8">
        <f t="shared" si="192"/>
        <v>1.0695999999999792</v>
      </c>
      <c r="E950" s="9">
        <v>1043</v>
      </c>
      <c r="G950" s="8">
        <f t="shared" si="193"/>
        <v>1.0695999999999792</v>
      </c>
      <c r="H950" s="9">
        <v>-1000</v>
      </c>
      <c r="J950" s="8">
        <f t="shared" si="194"/>
        <v>1.0696</v>
      </c>
      <c r="K950" s="9">
        <f>IF(J950=N2,'Masse et Centrage'!$G$44,-1000)</f>
        <v>-1000</v>
      </c>
      <c r="L950" s="9">
        <f t="shared" si="188"/>
        <v>0</v>
      </c>
      <c r="S950" s="9">
        <f t="shared" si="195"/>
        <v>1048</v>
      </c>
      <c r="T950" s="9">
        <f>IF(S950&lt;Q8,-1000,IF(S950&lt;=Q10,O10*S950+P10,IF(S950&lt;=Q11,O11*S950+P11,IF(S950&lt;=Q12,O12*S950+P12,8000))))</f>
        <v>8000</v>
      </c>
      <c r="U950" s="9">
        <f>IF(S950&lt;Q13,-1000,IF(S950&lt;=Q15,O15*S950+P15,IF(S950&lt;=Q16,O16*S950+P16,IF(S950&lt;=Q17,O17*S950+P17,8000))))</f>
        <v>8000</v>
      </c>
      <c r="V950" s="9">
        <f>'Perfos Décollage'!F2</f>
        <v>500</v>
      </c>
      <c r="W950" s="9">
        <f t="shared" si="189"/>
        <v>0</v>
      </c>
      <c r="X950" s="9">
        <f t="shared" si="186"/>
        <v>-4000</v>
      </c>
      <c r="Y950" s="9">
        <f t="shared" si="190"/>
        <v>0</v>
      </c>
      <c r="Z950" s="9">
        <f t="shared" si="187"/>
        <v>-4000</v>
      </c>
    </row>
    <row r="951" spans="1:26" ht="15">
      <c r="A951" s="8">
        <f t="shared" si="191"/>
        <v>1.0697999999999792</v>
      </c>
      <c r="B951" s="9">
        <f>'Masse et Centrage'!$G$44</f>
        <v>932</v>
      </c>
      <c r="D951" s="8">
        <f t="shared" si="192"/>
        <v>1.0697999999999792</v>
      </c>
      <c r="E951" s="9">
        <v>1043</v>
      </c>
      <c r="G951" s="8">
        <f t="shared" si="193"/>
        <v>1.0697999999999792</v>
      </c>
      <c r="H951" s="9">
        <v>-1000</v>
      </c>
      <c r="J951" s="8">
        <f t="shared" si="194"/>
        <v>1.0698</v>
      </c>
      <c r="K951" s="9">
        <f>IF(J951=N2,'Masse et Centrage'!$G$44,-1000)</f>
        <v>-1000</v>
      </c>
      <c r="L951" s="9">
        <f t="shared" si="188"/>
        <v>0</v>
      </c>
      <c r="S951" s="9">
        <f t="shared" si="195"/>
        <v>1049</v>
      </c>
      <c r="T951" s="9">
        <f>IF(S951&lt;Q8,-1000,IF(S951&lt;=Q10,O10*S951+P10,IF(S951&lt;=Q11,O11*S951+P11,IF(S951&lt;=Q12,O12*S951+P12,8000))))</f>
        <v>8000</v>
      </c>
      <c r="U951" s="9">
        <f>IF(S951&lt;Q13,-1000,IF(S951&lt;=Q15,O15*S951+P15,IF(S951&lt;=Q16,O16*S951+P16,IF(S951&lt;=Q17,O17*S951+P17,8000))))</f>
        <v>8000</v>
      </c>
      <c r="V951" s="9">
        <f>'Perfos Décollage'!F2</f>
        <v>500</v>
      </c>
      <c r="W951" s="9">
        <f t="shared" si="189"/>
        <v>0</v>
      </c>
      <c r="X951" s="9">
        <f t="shared" si="186"/>
        <v>-4000</v>
      </c>
      <c r="Y951" s="9">
        <f t="shared" si="190"/>
        <v>0</v>
      </c>
      <c r="Z951" s="9">
        <f t="shared" si="187"/>
        <v>-4000</v>
      </c>
    </row>
    <row r="952" spans="1:26" ht="15">
      <c r="A952" s="8">
        <f t="shared" si="191"/>
        <v>1.0699999999999792</v>
      </c>
      <c r="B952" s="9">
        <f>'Masse et Centrage'!$G$44</f>
        <v>932</v>
      </c>
      <c r="D952" s="8">
        <f t="shared" si="192"/>
        <v>1.0699999999999792</v>
      </c>
      <c r="E952" s="9">
        <v>1043</v>
      </c>
      <c r="G952" s="8">
        <f t="shared" si="193"/>
        <v>1.0699999999999792</v>
      </c>
      <c r="H952" s="9">
        <v>-1000</v>
      </c>
      <c r="J952" s="8">
        <f t="shared" si="194"/>
        <v>1.07</v>
      </c>
      <c r="K952" s="9">
        <f>IF(J952=N2,'Masse et Centrage'!$G$44,-1000)</f>
        <v>-1000</v>
      </c>
      <c r="L952" s="9">
        <f t="shared" si="188"/>
        <v>0</v>
      </c>
      <c r="S952" s="9">
        <f t="shared" si="195"/>
        <v>1050</v>
      </c>
      <c r="T952" s="9">
        <f>IF(S952&lt;Q8,-1000,IF(S952&lt;=Q10,O10*S952+P10,IF(S952&lt;=Q11,O11*S952+P11,IF(S952&lt;=Q12,O12*S952+P12,8000))))</f>
        <v>8000</v>
      </c>
      <c r="U952" s="9">
        <f>IF(S952&lt;Q13,-1000,IF(S952&lt;=Q15,O15*S952+P15,IF(S952&lt;=Q16,O16*S952+P16,IF(S952&lt;=Q17,O17*S952+P17,8000))))</f>
        <v>8000</v>
      </c>
      <c r="V952" s="9">
        <f>'Perfos Décollage'!F2</f>
        <v>500</v>
      </c>
      <c r="W952" s="9">
        <f t="shared" si="189"/>
        <v>0</v>
      </c>
      <c r="X952" s="9">
        <f t="shared" si="186"/>
        <v>-4000</v>
      </c>
      <c r="Y952" s="9">
        <f t="shared" si="190"/>
        <v>0</v>
      </c>
      <c r="Z952" s="9">
        <f t="shared" si="187"/>
        <v>-4000</v>
      </c>
    </row>
    <row r="953" spans="1:26" ht="15">
      <c r="A953" s="8">
        <f t="shared" si="191"/>
        <v>1.0701999999999792</v>
      </c>
      <c r="B953" s="9">
        <f>'Masse et Centrage'!$G$44</f>
        <v>932</v>
      </c>
      <c r="D953" s="8">
        <f t="shared" si="192"/>
        <v>1.0701999999999792</v>
      </c>
      <c r="E953" s="9">
        <v>1043</v>
      </c>
      <c r="G953" s="8">
        <f t="shared" si="193"/>
        <v>1.0701999999999792</v>
      </c>
      <c r="H953" s="9">
        <v>-1000</v>
      </c>
      <c r="J953" s="8">
        <f t="shared" si="194"/>
        <v>1.0702</v>
      </c>
      <c r="K953" s="9">
        <f>IF(J953=N2,'Masse et Centrage'!$G$44,-1000)</f>
        <v>-1000</v>
      </c>
      <c r="L953" s="9">
        <f t="shared" si="188"/>
        <v>0</v>
      </c>
      <c r="S953" s="9">
        <f t="shared" si="195"/>
        <v>1051</v>
      </c>
      <c r="T953" s="9">
        <f>IF(S953&lt;Q8,-1000,IF(S953&lt;=Q10,O10*S953+P10,IF(S953&lt;=Q11,O11*S953+P11,IF(S953&lt;=Q12,O12*S953+P12,8000))))</f>
        <v>8000</v>
      </c>
      <c r="U953" s="9">
        <f>IF(S953&lt;Q13,-1000,IF(S953&lt;=Q15,O15*S953+P15,IF(S953&lt;=Q16,O16*S953+P16,IF(S953&lt;=Q17,O17*S953+P17,8000))))</f>
        <v>8000</v>
      </c>
      <c r="V953" s="9">
        <f>'Perfos Décollage'!F2</f>
        <v>500</v>
      </c>
      <c r="W953" s="9">
        <f t="shared" si="189"/>
        <v>0</v>
      </c>
      <c r="X953" s="9">
        <f t="shared" si="186"/>
        <v>-4000</v>
      </c>
      <c r="Y953" s="9">
        <f t="shared" si="190"/>
        <v>0</v>
      </c>
      <c r="Z953" s="9">
        <f t="shared" si="187"/>
        <v>-4000</v>
      </c>
    </row>
    <row r="954" spans="1:26" ht="15">
      <c r="A954" s="8">
        <f t="shared" si="191"/>
        <v>1.0703999999999791</v>
      </c>
      <c r="B954" s="9">
        <f>'Masse et Centrage'!$G$44</f>
        <v>932</v>
      </c>
      <c r="D954" s="8">
        <f t="shared" si="192"/>
        <v>1.0703999999999791</v>
      </c>
      <c r="E954" s="9">
        <v>1043</v>
      </c>
      <c r="G954" s="8">
        <f t="shared" si="193"/>
        <v>1.0703999999999791</v>
      </c>
      <c r="H954" s="9">
        <v>-1000</v>
      </c>
      <c r="J954" s="8">
        <f t="shared" si="194"/>
        <v>1.0704</v>
      </c>
      <c r="K954" s="9">
        <f>IF(J954=N2,'Masse et Centrage'!$G$44,-1000)</f>
        <v>-1000</v>
      </c>
      <c r="L954" s="9">
        <f t="shared" si="188"/>
        <v>0</v>
      </c>
      <c r="S954" s="9">
        <f t="shared" si="195"/>
        <v>1052</v>
      </c>
      <c r="T954" s="9">
        <f>IF(S954&lt;Q8,-1000,IF(S954&lt;=Q10,O10*S954+P10,IF(S954&lt;=Q11,O11*S954+P11,IF(S954&lt;=Q12,O12*S954+P12,8000))))</f>
        <v>8000</v>
      </c>
      <c r="U954" s="9">
        <f>IF(S954&lt;Q13,-1000,IF(S954&lt;=Q15,O15*S954+P15,IF(S954&lt;=Q16,O16*S954+P16,IF(S954&lt;=Q17,O17*S954+P17,8000))))</f>
        <v>8000</v>
      </c>
      <c r="V954" s="9">
        <f>'Perfos Décollage'!F2</f>
        <v>500</v>
      </c>
      <c r="W954" s="9">
        <f t="shared" si="189"/>
        <v>0</v>
      </c>
      <c r="X954" s="9">
        <f t="shared" si="186"/>
        <v>-4000</v>
      </c>
      <c r="Y954" s="9">
        <f t="shared" si="190"/>
        <v>0</v>
      </c>
      <c r="Z954" s="9">
        <f t="shared" si="187"/>
        <v>-4000</v>
      </c>
    </row>
    <row r="955" spans="1:26" ht="15">
      <c r="A955" s="8">
        <f t="shared" si="191"/>
        <v>1.0705999999999791</v>
      </c>
      <c r="B955" s="9">
        <f>'Masse et Centrage'!$G$44</f>
        <v>932</v>
      </c>
      <c r="D955" s="8">
        <f t="shared" si="192"/>
        <v>1.0705999999999791</v>
      </c>
      <c r="E955" s="9">
        <v>1043</v>
      </c>
      <c r="G955" s="8">
        <f t="shared" si="193"/>
        <v>1.0705999999999791</v>
      </c>
      <c r="H955" s="9">
        <v>-1000</v>
      </c>
      <c r="J955" s="8">
        <f t="shared" si="194"/>
        <v>1.0706</v>
      </c>
      <c r="K955" s="9">
        <f>IF(J955=N2,'Masse et Centrage'!$G$44,-1000)</f>
        <v>-1000</v>
      </c>
      <c r="L955" s="9">
        <f t="shared" si="188"/>
        <v>0</v>
      </c>
      <c r="S955" s="9">
        <f t="shared" si="195"/>
        <v>1053</v>
      </c>
      <c r="T955" s="9">
        <f>IF(S955&lt;Q8,-1000,IF(S955&lt;=Q10,O10*S955+P10,IF(S955&lt;=Q11,O11*S955+P11,IF(S955&lt;=Q12,O12*S955+P12,8000))))</f>
        <v>8000</v>
      </c>
      <c r="U955" s="9">
        <f>IF(S955&lt;Q13,-1000,IF(S955&lt;=Q15,O15*S955+P15,IF(S955&lt;=Q16,O16*S955+P16,IF(S955&lt;=Q17,O17*S955+P17,8000))))</f>
        <v>8000</v>
      </c>
      <c r="V955" s="9">
        <f>'Perfos Décollage'!F2</f>
        <v>500</v>
      </c>
      <c r="W955" s="9">
        <f t="shared" si="189"/>
        <v>0</v>
      </c>
      <c r="X955" s="9">
        <f t="shared" si="186"/>
        <v>-4000</v>
      </c>
      <c r="Y955" s="9">
        <f t="shared" si="190"/>
        <v>0</v>
      </c>
      <c r="Z955" s="9">
        <f t="shared" si="187"/>
        <v>-4000</v>
      </c>
    </row>
    <row r="956" spans="1:26" ht="15">
      <c r="A956" s="8">
        <f t="shared" si="191"/>
        <v>1.070799999999979</v>
      </c>
      <c r="B956" s="9">
        <f>'Masse et Centrage'!$G$44</f>
        <v>932</v>
      </c>
      <c r="D956" s="8">
        <f t="shared" si="192"/>
        <v>1.070799999999979</v>
      </c>
      <c r="E956" s="9">
        <v>1043</v>
      </c>
      <c r="G956" s="8">
        <f t="shared" si="193"/>
        <v>1.070799999999979</v>
      </c>
      <c r="H956" s="9">
        <v>-1000</v>
      </c>
      <c r="J956" s="8">
        <f t="shared" si="194"/>
        <v>1.0708</v>
      </c>
      <c r="K956" s="9">
        <f>IF(J956=N2,'Masse et Centrage'!$G$44,-1000)</f>
        <v>-1000</v>
      </c>
      <c r="L956" s="9">
        <f t="shared" si="188"/>
        <v>0</v>
      </c>
      <c r="S956" s="9">
        <f t="shared" si="195"/>
        <v>1054</v>
      </c>
      <c r="T956" s="9">
        <f>IF(S956&lt;Q8,-1000,IF(S956&lt;=Q10,O10*S956+P10,IF(S956&lt;=Q11,O11*S956+P11,IF(S956&lt;=Q12,O12*S956+P12,8000))))</f>
        <v>8000</v>
      </c>
      <c r="U956" s="9">
        <f>IF(S956&lt;Q13,-1000,IF(S956&lt;=Q15,O15*S956+P15,IF(S956&lt;=Q16,O16*S956+P16,IF(S956&lt;=Q17,O17*S956+P17,8000))))</f>
        <v>8000</v>
      </c>
      <c r="V956" s="9">
        <f>'Perfos Décollage'!F2</f>
        <v>500</v>
      </c>
      <c r="W956" s="9">
        <f t="shared" si="189"/>
        <v>0</v>
      </c>
      <c r="X956" s="9">
        <f t="shared" si="186"/>
        <v>-4000</v>
      </c>
      <c r="Y956" s="9">
        <f t="shared" si="190"/>
        <v>0</v>
      </c>
      <c r="Z956" s="9">
        <f t="shared" si="187"/>
        <v>-4000</v>
      </c>
    </row>
    <row r="957" spans="1:26" ht="15">
      <c r="A957" s="8">
        <f t="shared" si="191"/>
        <v>1.070999999999979</v>
      </c>
      <c r="B957" s="9">
        <f>'Masse et Centrage'!$G$44</f>
        <v>932</v>
      </c>
      <c r="D957" s="8">
        <f t="shared" si="192"/>
        <v>1.070999999999979</v>
      </c>
      <c r="E957" s="9">
        <v>1043</v>
      </c>
      <c r="G957" s="8">
        <f t="shared" si="193"/>
        <v>1.070999999999979</v>
      </c>
      <c r="H957" s="9">
        <v>-1000</v>
      </c>
      <c r="J957" s="8">
        <f t="shared" si="194"/>
        <v>1.071</v>
      </c>
      <c r="K957" s="9">
        <f>IF(J957=N2,'Masse et Centrage'!$G$44,-1000)</f>
        <v>-1000</v>
      </c>
      <c r="L957" s="9">
        <f t="shared" si="188"/>
        <v>0</v>
      </c>
      <c r="S957" s="9">
        <f t="shared" si="195"/>
        <v>1055</v>
      </c>
      <c r="T957" s="9">
        <f>IF(S957&lt;Q8,-1000,IF(S957&lt;=Q10,O10*S957+P10,IF(S957&lt;=Q11,O11*S957+P11,IF(S957&lt;=Q12,O12*S957+P12,8000))))</f>
        <v>8000</v>
      </c>
      <c r="U957" s="9">
        <f>IF(S957&lt;Q13,-1000,IF(S957&lt;=Q15,O15*S957+P15,IF(S957&lt;=Q16,O16*S957+P16,IF(S957&lt;=Q17,O17*S957+P17,8000))))</f>
        <v>8000</v>
      </c>
      <c r="V957" s="9">
        <f>'Perfos Décollage'!F2</f>
        <v>500</v>
      </c>
      <c r="W957" s="9">
        <f t="shared" si="189"/>
        <v>0</v>
      </c>
      <c r="X957" s="9">
        <f t="shared" si="186"/>
        <v>-4000</v>
      </c>
      <c r="Y957" s="9">
        <f t="shared" si="190"/>
        <v>0</v>
      </c>
      <c r="Z957" s="9">
        <f t="shared" si="187"/>
        <v>-4000</v>
      </c>
    </row>
    <row r="958" spans="1:26" ht="15">
      <c r="A958" s="8">
        <f t="shared" si="191"/>
        <v>1.071199999999979</v>
      </c>
      <c r="B958" s="9">
        <f>'Masse et Centrage'!$G$44</f>
        <v>932</v>
      </c>
      <c r="D958" s="8">
        <f t="shared" si="192"/>
        <v>1.071199999999979</v>
      </c>
      <c r="E958" s="9">
        <v>1043</v>
      </c>
      <c r="G958" s="8">
        <f t="shared" si="193"/>
        <v>1.071199999999979</v>
      </c>
      <c r="H958" s="9">
        <v>-1000</v>
      </c>
      <c r="J958" s="8">
        <f t="shared" si="194"/>
        <v>1.0712</v>
      </c>
      <c r="K958" s="9">
        <f>IF(J958=N2,'Masse et Centrage'!$G$44,-1000)</f>
        <v>-1000</v>
      </c>
      <c r="L958" s="9">
        <f t="shared" si="188"/>
        <v>0</v>
      </c>
      <c r="S958" s="9">
        <f t="shared" si="195"/>
        <v>1056</v>
      </c>
      <c r="T958" s="9">
        <f>IF(S958&lt;Q8,-1000,IF(S958&lt;=Q10,O10*S958+P10,IF(S958&lt;=Q11,O11*S958+P11,IF(S958&lt;=Q12,O12*S958+P12,8000))))</f>
        <v>8000</v>
      </c>
      <c r="U958" s="9">
        <f>IF(S958&lt;Q13,-1000,IF(S958&lt;=Q15,O15*S958+P15,IF(S958&lt;=Q16,O16*S958+P16,IF(S958&lt;=Q17,O17*S958+P17,8000))))</f>
        <v>8000</v>
      </c>
      <c r="V958" s="9">
        <f>'Perfos Décollage'!F2</f>
        <v>500</v>
      </c>
      <c r="W958" s="9">
        <f t="shared" si="189"/>
        <v>0</v>
      </c>
      <c r="X958" s="9">
        <f t="shared" si="186"/>
        <v>-4000</v>
      </c>
      <c r="Y958" s="9">
        <f t="shared" si="190"/>
        <v>0</v>
      </c>
      <c r="Z958" s="9">
        <f t="shared" si="187"/>
        <v>-4000</v>
      </c>
    </row>
    <row r="959" spans="1:26" ht="15">
      <c r="A959" s="8">
        <f t="shared" si="191"/>
        <v>1.071399999999979</v>
      </c>
      <c r="B959" s="9">
        <f>'Masse et Centrage'!$G$44</f>
        <v>932</v>
      </c>
      <c r="D959" s="8">
        <f t="shared" si="192"/>
        <v>1.071399999999979</v>
      </c>
      <c r="E959" s="9">
        <v>1043</v>
      </c>
      <c r="G959" s="8">
        <f t="shared" si="193"/>
        <v>1.071399999999979</v>
      </c>
      <c r="H959" s="9">
        <v>-1000</v>
      </c>
      <c r="J959" s="8">
        <f t="shared" si="194"/>
        <v>1.0714</v>
      </c>
      <c r="K959" s="9">
        <f>IF(J959=N2,'Masse et Centrage'!$G$44,-1000)</f>
        <v>-1000</v>
      </c>
      <c r="L959" s="9">
        <f t="shared" si="188"/>
        <v>0</v>
      </c>
      <c r="S959" s="9">
        <f t="shared" si="195"/>
        <v>1057</v>
      </c>
      <c r="T959" s="9">
        <f>IF(S959&lt;Q8,-1000,IF(S959&lt;=Q10,O10*S959+P10,IF(S959&lt;=Q11,O11*S959+P11,IF(S959&lt;=Q12,O12*S959+P12,8000))))</f>
        <v>8000</v>
      </c>
      <c r="U959" s="9">
        <f>IF(S959&lt;Q13,-1000,IF(S959&lt;=Q15,O15*S959+P15,IF(S959&lt;=Q16,O16*S959+P16,IF(S959&lt;=Q17,O17*S959+P17,8000))))</f>
        <v>8000</v>
      </c>
      <c r="V959" s="9">
        <f>'Perfos Décollage'!F2</f>
        <v>500</v>
      </c>
      <c r="W959" s="9">
        <f t="shared" si="189"/>
        <v>0</v>
      </c>
      <c r="X959" s="9">
        <f t="shared" si="186"/>
        <v>-4000</v>
      </c>
      <c r="Y959" s="9">
        <f t="shared" si="190"/>
        <v>0</v>
      </c>
      <c r="Z959" s="9">
        <f t="shared" si="187"/>
        <v>-4000</v>
      </c>
    </row>
    <row r="960" spans="1:26" ht="15">
      <c r="A960" s="8">
        <f t="shared" si="191"/>
        <v>1.071599999999979</v>
      </c>
      <c r="B960" s="9">
        <f>'Masse et Centrage'!$G$44</f>
        <v>932</v>
      </c>
      <c r="D960" s="8">
        <f t="shared" si="192"/>
        <v>1.071599999999979</v>
      </c>
      <c r="E960" s="9">
        <v>1043</v>
      </c>
      <c r="G960" s="8">
        <f t="shared" si="193"/>
        <v>1.071599999999979</v>
      </c>
      <c r="H960" s="9">
        <v>-1000</v>
      </c>
      <c r="J960" s="8">
        <f t="shared" si="194"/>
        <v>1.0716</v>
      </c>
      <c r="K960" s="9">
        <f>IF(J960=N2,'Masse et Centrage'!$G$44,-1000)</f>
        <v>-1000</v>
      </c>
      <c r="L960" s="9">
        <f t="shared" si="188"/>
        <v>0</v>
      </c>
      <c r="S960" s="9">
        <f t="shared" si="195"/>
        <v>1058</v>
      </c>
      <c r="T960" s="9">
        <f>IF(S960&lt;Q8,-1000,IF(S960&lt;=Q10,O10*S960+P10,IF(S960&lt;=Q11,O11*S960+P11,IF(S960&lt;=Q12,O12*S960+P12,8000))))</f>
        <v>8000</v>
      </c>
      <c r="U960" s="9">
        <f>IF(S960&lt;Q13,-1000,IF(S960&lt;=Q15,O15*S960+P15,IF(S960&lt;=Q16,O16*S960+P16,IF(S960&lt;=Q17,O17*S960+P17,8000))))</f>
        <v>8000</v>
      </c>
      <c r="V960" s="9">
        <f>'Perfos Décollage'!F2</f>
        <v>500</v>
      </c>
      <c r="W960" s="9">
        <f t="shared" si="189"/>
        <v>0</v>
      </c>
      <c r="X960" s="9">
        <f t="shared" si="186"/>
        <v>-4000</v>
      </c>
      <c r="Y960" s="9">
        <f t="shared" si="190"/>
        <v>0</v>
      </c>
      <c r="Z960" s="9">
        <f t="shared" si="187"/>
        <v>-4000</v>
      </c>
    </row>
    <row r="961" spans="1:26" ht="15">
      <c r="A961" s="8">
        <f t="shared" si="191"/>
        <v>1.071799999999979</v>
      </c>
      <c r="B961" s="9">
        <f>'Masse et Centrage'!$G$44</f>
        <v>932</v>
      </c>
      <c r="D961" s="8">
        <f t="shared" si="192"/>
        <v>1.071799999999979</v>
      </c>
      <c r="E961" s="9">
        <v>1043</v>
      </c>
      <c r="G961" s="8">
        <f t="shared" si="193"/>
        <v>1.071799999999979</v>
      </c>
      <c r="H961" s="9">
        <v>-1000</v>
      </c>
      <c r="J961" s="8">
        <f t="shared" si="194"/>
        <v>1.0718</v>
      </c>
      <c r="K961" s="9">
        <f>IF(J961=N2,'Masse et Centrage'!$G$44,-1000)</f>
        <v>-1000</v>
      </c>
      <c r="L961" s="9">
        <f t="shared" si="188"/>
        <v>0</v>
      </c>
      <c r="S961" s="9">
        <f t="shared" si="195"/>
        <v>1059</v>
      </c>
      <c r="T961" s="9">
        <f>IF(S961&lt;Q8,-1000,IF(S961&lt;=Q10,O10*S961+P10,IF(S961&lt;=Q11,O11*S961+P11,IF(S961&lt;=Q12,O12*S961+P12,8000))))</f>
        <v>8000</v>
      </c>
      <c r="U961" s="9">
        <f>IF(S961&lt;Q13,-1000,IF(S961&lt;=Q15,O15*S961+P15,IF(S961&lt;=Q16,O16*S961+P16,IF(S961&lt;=Q17,O17*S961+P17,8000))))</f>
        <v>8000</v>
      </c>
      <c r="V961" s="9">
        <f>'Perfos Décollage'!F2</f>
        <v>500</v>
      </c>
      <c r="W961" s="9">
        <f t="shared" si="189"/>
        <v>0</v>
      </c>
      <c r="X961" s="9">
        <f t="shared" si="186"/>
        <v>-4000</v>
      </c>
      <c r="Y961" s="9">
        <f t="shared" si="190"/>
        <v>0</v>
      </c>
      <c r="Z961" s="9">
        <f t="shared" si="187"/>
        <v>-4000</v>
      </c>
    </row>
    <row r="962" spans="1:26" ht="15">
      <c r="A962" s="8">
        <f t="shared" si="191"/>
        <v>1.071999999999979</v>
      </c>
      <c r="B962" s="9">
        <f>'Masse et Centrage'!$G$44</f>
        <v>932</v>
      </c>
      <c r="D962" s="8">
        <f t="shared" si="192"/>
        <v>1.071999999999979</v>
      </c>
      <c r="E962" s="9">
        <v>1043</v>
      </c>
      <c r="G962" s="8">
        <f t="shared" si="193"/>
        <v>1.071999999999979</v>
      </c>
      <c r="H962" s="9">
        <v>-1000</v>
      </c>
      <c r="J962" s="8">
        <f t="shared" si="194"/>
        <v>1.072</v>
      </c>
      <c r="K962" s="9">
        <f>IF(J962=N2,'Masse et Centrage'!$G$44,-1000)</f>
        <v>-1000</v>
      </c>
      <c r="L962" s="9">
        <f t="shared" si="188"/>
        <v>0</v>
      </c>
      <c r="S962" s="9">
        <f t="shared" si="195"/>
        <v>1060</v>
      </c>
      <c r="T962" s="9">
        <f>IF(S962&lt;Q8,-1000,IF(S962&lt;=Q10,O10*S962+P10,IF(S962&lt;=Q11,O11*S962+P11,IF(S962&lt;=Q12,O12*S962+P12,8000))))</f>
        <v>8000</v>
      </c>
      <c r="U962" s="9">
        <f>IF(S962&lt;Q13,-1000,IF(S962&lt;=Q15,O15*S962+P15,IF(S962&lt;=Q16,O16*S962+P16,IF(S962&lt;=Q17,O17*S962+P17,8000))))</f>
        <v>8000</v>
      </c>
      <c r="V962" s="9">
        <f>'Perfos Décollage'!F2</f>
        <v>500</v>
      </c>
      <c r="W962" s="9">
        <f t="shared" si="189"/>
        <v>0</v>
      </c>
      <c r="X962" s="9">
        <f aca="true" t="shared" si="196" ref="X962:X1025">IF(W962=0,-4000,T962)</f>
        <v>-4000</v>
      </c>
      <c r="Y962" s="9">
        <f t="shared" si="190"/>
        <v>0</v>
      </c>
      <c r="Z962" s="9">
        <f aca="true" t="shared" si="197" ref="Z962:Z1025">IF(Y962=0,-4000,U962)</f>
        <v>-4000</v>
      </c>
    </row>
    <row r="963" spans="1:26" ht="15">
      <c r="A963" s="8">
        <f t="shared" si="191"/>
        <v>1.072199999999979</v>
      </c>
      <c r="B963" s="9">
        <f>'Masse et Centrage'!$G$44</f>
        <v>932</v>
      </c>
      <c r="D963" s="8">
        <f t="shared" si="192"/>
        <v>1.072199999999979</v>
      </c>
      <c r="E963" s="9">
        <v>1043</v>
      </c>
      <c r="G963" s="8">
        <f t="shared" si="193"/>
        <v>1.072199999999979</v>
      </c>
      <c r="H963" s="9">
        <v>-1000</v>
      </c>
      <c r="J963" s="8">
        <f t="shared" si="194"/>
        <v>1.0722</v>
      </c>
      <c r="K963" s="9">
        <f>IF(J963=N2,'Masse et Centrage'!$G$44,-1000)</f>
        <v>-1000</v>
      </c>
      <c r="L963" s="9">
        <f aca="true" t="shared" si="198" ref="L963:L1026">IF(K963&gt;E963,1,0)</f>
        <v>0</v>
      </c>
      <c r="S963" s="9">
        <f t="shared" si="195"/>
        <v>1061</v>
      </c>
      <c r="T963" s="9">
        <f>IF(S963&lt;Q8,-1000,IF(S963&lt;=Q10,O10*S963+P10,IF(S963&lt;=Q11,O11*S963+P11,IF(S963&lt;=Q12,O12*S963+P12,8000))))</f>
        <v>8000</v>
      </c>
      <c r="U963" s="9">
        <f>IF(S963&lt;Q13,-1000,IF(S963&lt;=Q15,O15*S963+P15,IF(S963&lt;=Q16,O16*S963+P16,IF(S963&lt;=Q17,O17*S963+P17,8000))))</f>
        <v>8000</v>
      </c>
      <c r="V963" s="9">
        <f>'Perfos Décollage'!F2</f>
        <v>500</v>
      </c>
      <c r="W963" s="9">
        <f aca="true" t="shared" si="199" ref="W963:W1026">IF(AND(V963&lt;=T963,V963&gt;T962),S963,0)</f>
        <v>0</v>
      </c>
      <c r="X963" s="9">
        <f t="shared" si="196"/>
        <v>-4000</v>
      </c>
      <c r="Y963" s="9">
        <f aca="true" t="shared" si="200" ref="Y963:Y1026">IF(AND(V963&lt;=U963,V963&gt;U962),S963,0)</f>
        <v>0</v>
      </c>
      <c r="Z963" s="9">
        <f t="shared" si="197"/>
        <v>-4000</v>
      </c>
    </row>
    <row r="964" spans="1:26" ht="15">
      <c r="A964" s="8">
        <f aca="true" t="shared" si="201" ref="A964:A1027">A963+0.0002</f>
        <v>1.072399999999979</v>
      </c>
      <c r="B964" s="9">
        <f>'Masse et Centrage'!$G$44</f>
        <v>932</v>
      </c>
      <c r="D964" s="8">
        <f aca="true" t="shared" si="202" ref="D964:D1027">D963+0.0002</f>
        <v>1.072399999999979</v>
      </c>
      <c r="E964" s="9">
        <v>1043</v>
      </c>
      <c r="G964" s="8">
        <f aca="true" t="shared" si="203" ref="G964:G1027">G963+0.0002</f>
        <v>1.072399999999979</v>
      </c>
      <c r="H964" s="9">
        <v>-1000</v>
      </c>
      <c r="J964" s="8">
        <f aca="true" t="shared" si="204" ref="J964:J1027">ROUND(J963+0.0002,4)</f>
        <v>1.0724</v>
      </c>
      <c r="K964" s="9">
        <f>IF(J964=N2,'Masse et Centrage'!$G$44,-1000)</f>
        <v>-1000</v>
      </c>
      <c r="L964" s="9">
        <f t="shared" si="198"/>
        <v>0</v>
      </c>
      <c r="S964" s="9">
        <f aca="true" t="shared" si="205" ref="S964:S1027">S963+1</f>
        <v>1062</v>
      </c>
      <c r="T964" s="9">
        <f>IF(S964&lt;Q8,-1000,IF(S964&lt;=Q10,O10*S964+P10,IF(S964&lt;=Q11,O11*S964+P11,IF(S964&lt;=Q12,O12*S964+P12,8000))))</f>
        <v>8000</v>
      </c>
      <c r="U964" s="9">
        <f>IF(S964&lt;Q13,-1000,IF(S964&lt;=Q15,O15*S964+P15,IF(S964&lt;=Q16,O16*S964+P16,IF(S964&lt;=Q17,O17*S964+P17,8000))))</f>
        <v>8000</v>
      </c>
      <c r="V964" s="9">
        <f>'Perfos Décollage'!F2</f>
        <v>500</v>
      </c>
      <c r="W964" s="9">
        <f t="shared" si="199"/>
        <v>0</v>
      </c>
      <c r="X964" s="9">
        <f t="shared" si="196"/>
        <v>-4000</v>
      </c>
      <c r="Y964" s="9">
        <f t="shared" si="200"/>
        <v>0</v>
      </c>
      <c r="Z964" s="9">
        <f t="shared" si="197"/>
        <v>-4000</v>
      </c>
    </row>
    <row r="965" spans="1:26" ht="15">
      <c r="A965" s="8">
        <f t="shared" si="201"/>
        <v>1.072599999999979</v>
      </c>
      <c r="B965" s="9">
        <f>'Masse et Centrage'!$G$44</f>
        <v>932</v>
      </c>
      <c r="D965" s="8">
        <f t="shared" si="202"/>
        <v>1.072599999999979</v>
      </c>
      <c r="E965" s="9">
        <v>1043</v>
      </c>
      <c r="G965" s="8">
        <f t="shared" si="203"/>
        <v>1.072599999999979</v>
      </c>
      <c r="H965" s="9">
        <v>-1000</v>
      </c>
      <c r="J965" s="8">
        <f t="shared" si="204"/>
        <v>1.0726</v>
      </c>
      <c r="K965" s="9">
        <f>IF(J965=N2,'Masse et Centrage'!$G$44,-1000)</f>
        <v>-1000</v>
      </c>
      <c r="L965" s="9">
        <f t="shared" si="198"/>
        <v>0</v>
      </c>
      <c r="S965" s="9">
        <f t="shared" si="205"/>
        <v>1063</v>
      </c>
      <c r="T965" s="9">
        <f>IF(S965&lt;Q8,-1000,IF(S965&lt;=Q10,O10*S965+P10,IF(S965&lt;=Q11,O11*S965+P11,IF(S965&lt;=Q12,O12*S965+P12,8000))))</f>
        <v>8000</v>
      </c>
      <c r="U965" s="9">
        <f>IF(S965&lt;Q13,-1000,IF(S965&lt;=Q15,O15*S965+P15,IF(S965&lt;=Q16,O16*S965+P16,IF(S965&lt;=Q17,O17*S965+P17,8000))))</f>
        <v>8000</v>
      </c>
      <c r="V965" s="9">
        <f>'Perfos Décollage'!F2</f>
        <v>500</v>
      </c>
      <c r="W965" s="9">
        <f t="shared" si="199"/>
        <v>0</v>
      </c>
      <c r="X965" s="9">
        <f t="shared" si="196"/>
        <v>-4000</v>
      </c>
      <c r="Y965" s="9">
        <f t="shared" si="200"/>
        <v>0</v>
      </c>
      <c r="Z965" s="9">
        <f t="shared" si="197"/>
        <v>-4000</v>
      </c>
    </row>
    <row r="966" spans="1:26" ht="15">
      <c r="A966" s="8">
        <f t="shared" si="201"/>
        <v>1.0727999999999789</v>
      </c>
      <c r="B966" s="9">
        <f>'Masse et Centrage'!$G$44</f>
        <v>932</v>
      </c>
      <c r="D966" s="8">
        <f t="shared" si="202"/>
        <v>1.0727999999999789</v>
      </c>
      <c r="E966" s="9">
        <v>1043</v>
      </c>
      <c r="G966" s="8">
        <f t="shared" si="203"/>
        <v>1.0727999999999789</v>
      </c>
      <c r="H966" s="9">
        <v>-1000</v>
      </c>
      <c r="J966" s="8">
        <f t="shared" si="204"/>
        <v>1.0728</v>
      </c>
      <c r="K966" s="9">
        <f>IF(J966=N2,'Masse et Centrage'!$G$44,-1000)</f>
        <v>-1000</v>
      </c>
      <c r="L966" s="9">
        <f t="shared" si="198"/>
        <v>0</v>
      </c>
      <c r="S966" s="9">
        <f t="shared" si="205"/>
        <v>1064</v>
      </c>
      <c r="T966" s="9">
        <f>IF(S966&lt;Q8,-1000,IF(S966&lt;=Q10,O10*S966+P10,IF(S966&lt;=Q11,O11*S966+P11,IF(S966&lt;=Q12,O12*S966+P12,8000))))</f>
        <v>8000</v>
      </c>
      <c r="U966" s="9">
        <f>IF(S966&lt;Q13,-1000,IF(S966&lt;=Q15,O15*S966+P15,IF(S966&lt;=Q16,O16*S966+P16,IF(S966&lt;=Q17,O17*S966+P17,8000))))</f>
        <v>8000</v>
      </c>
      <c r="V966" s="9">
        <f>'Perfos Décollage'!F2</f>
        <v>500</v>
      </c>
      <c r="W966" s="9">
        <f t="shared" si="199"/>
        <v>0</v>
      </c>
      <c r="X966" s="9">
        <f t="shared" si="196"/>
        <v>-4000</v>
      </c>
      <c r="Y966" s="9">
        <f t="shared" si="200"/>
        <v>0</v>
      </c>
      <c r="Z966" s="9">
        <f t="shared" si="197"/>
        <v>-4000</v>
      </c>
    </row>
    <row r="967" spans="1:26" ht="15">
      <c r="A967" s="8">
        <f t="shared" si="201"/>
        <v>1.0729999999999789</v>
      </c>
      <c r="B967" s="9">
        <f>'Masse et Centrage'!$G$44</f>
        <v>932</v>
      </c>
      <c r="D967" s="8">
        <f t="shared" si="202"/>
        <v>1.0729999999999789</v>
      </c>
      <c r="E967" s="9">
        <v>1043</v>
      </c>
      <c r="G967" s="8">
        <f t="shared" si="203"/>
        <v>1.0729999999999789</v>
      </c>
      <c r="H967" s="9">
        <v>-1000</v>
      </c>
      <c r="J967" s="8">
        <f t="shared" si="204"/>
        <v>1.073</v>
      </c>
      <c r="K967" s="9">
        <f>IF(J967=N2,'Masse et Centrage'!$G$44,-1000)</f>
        <v>-1000</v>
      </c>
      <c r="L967" s="9">
        <f t="shared" si="198"/>
        <v>0</v>
      </c>
      <c r="S967" s="9">
        <f t="shared" si="205"/>
        <v>1065</v>
      </c>
      <c r="T967" s="9">
        <f>IF(S967&lt;Q8,-1000,IF(S967&lt;=Q10,O10*S967+P10,IF(S967&lt;=Q11,O11*S967+P11,IF(S967&lt;=Q12,O12*S967+P12,8000))))</f>
        <v>8000</v>
      </c>
      <c r="U967" s="9">
        <f>IF(S967&lt;Q13,-1000,IF(S967&lt;=Q15,O15*S967+P15,IF(S967&lt;=Q16,O16*S967+P16,IF(S967&lt;=Q17,O17*S967+P17,8000))))</f>
        <v>8000</v>
      </c>
      <c r="V967" s="9">
        <f>'Perfos Décollage'!F2</f>
        <v>500</v>
      </c>
      <c r="W967" s="9">
        <f t="shared" si="199"/>
        <v>0</v>
      </c>
      <c r="X967" s="9">
        <f t="shared" si="196"/>
        <v>-4000</v>
      </c>
      <c r="Y967" s="9">
        <f t="shared" si="200"/>
        <v>0</v>
      </c>
      <c r="Z967" s="9">
        <f t="shared" si="197"/>
        <v>-4000</v>
      </c>
    </row>
    <row r="968" spans="1:26" ht="15">
      <c r="A968" s="8">
        <f t="shared" si="201"/>
        <v>1.0731999999999788</v>
      </c>
      <c r="B968" s="9">
        <f>'Masse et Centrage'!$G$44</f>
        <v>932</v>
      </c>
      <c r="D968" s="8">
        <f t="shared" si="202"/>
        <v>1.0731999999999788</v>
      </c>
      <c r="E968" s="9">
        <v>1043</v>
      </c>
      <c r="G968" s="8">
        <f t="shared" si="203"/>
        <v>1.0731999999999788</v>
      </c>
      <c r="H968" s="9">
        <v>-1000</v>
      </c>
      <c r="J968" s="8">
        <f t="shared" si="204"/>
        <v>1.0732</v>
      </c>
      <c r="K968" s="9">
        <f>IF(J968=N2,'Masse et Centrage'!$G$44,-1000)</f>
        <v>-1000</v>
      </c>
      <c r="L968" s="9">
        <f t="shared" si="198"/>
        <v>0</v>
      </c>
      <c r="S968" s="9">
        <f t="shared" si="205"/>
        <v>1066</v>
      </c>
      <c r="T968" s="9">
        <f>IF(S968&lt;Q8,-1000,IF(S968&lt;=Q10,O10*S968+P10,IF(S968&lt;=Q11,O11*S968+P11,IF(S968&lt;=Q12,O12*S968+P12,8000))))</f>
        <v>8000</v>
      </c>
      <c r="U968" s="9">
        <f>IF(S968&lt;Q13,-1000,IF(S968&lt;=Q15,O15*S968+P15,IF(S968&lt;=Q16,O16*S968+P16,IF(S968&lt;=Q17,O17*S968+P17,8000))))</f>
        <v>8000</v>
      </c>
      <c r="V968" s="9">
        <f>'Perfos Décollage'!F2</f>
        <v>500</v>
      </c>
      <c r="W968" s="9">
        <f t="shared" si="199"/>
        <v>0</v>
      </c>
      <c r="X968" s="9">
        <f t="shared" si="196"/>
        <v>-4000</v>
      </c>
      <c r="Y968" s="9">
        <f t="shared" si="200"/>
        <v>0</v>
      </c>
      <c r="Z968" s="9">
        <f t="shared" si="197"/>
        <v>-4000</v>
      </c>
    </row>
    <row r="969" spans="1:26" ht="15">
      <c r="A969" s="8">
        <f t="shared" si="201"/>
        <v>1.0733999999999788</v>
      </c>
      <c r="B969" s="9">
        <f>'Masse et Centrage'!$G$44</f>
        <v>932</v>
      </c>
      <c r="D969" s="8">
        <f t="shared" si="202"/>
        <v>1.0733999999999788</v>
      </c>
      <c r="E969" s="9">
        <v>1043</v>
      </c>
      <c r="G969" s="8">
        <f t="shared" si="203"/>
        <v>1.0733999999999788</v>
      </c>
      <c r="H969" s="9">
        <v>-1000</v>
      </c>
      <c r="J969" s="8">
        <f t="shared" si="204"/>
        <v>1.0734</v>
      </c>
      <c r="K969" s="9">
        <f>IF(J969=N2,'Masse et Centrage'!$G$44,-1000)</f>
        <v>-1000</v>
      </c>
      <c r="L969" s="9">
        <f t="shared" si="198"/>
        <v>0</v>
      </c>
      <c r="S969" s="9">
        <f t="shared" si="205"/>
        <v>1067</v>
      </c>
      <c r="T969" s="9">
        <f>IF(S969&lt;Q8,-1000,IF(S969&lt;=Q10,O10*S969+P10,IF(S969&lt;=Q11,O11*S969+P11,IF(S969&lt;=Q12,O12*S969+P12,8000))))</f>
        <v>8000</v>
      </c>
      <c r="U969" s="9">
        <f>IF(S969&lt;Q13,-1000,IF(S969&lt;=Q15,O15*S969+P15,IF(S969&lt;=Q16,O16*S969+P16,IF(S969&lt;=Q17,O17*S969+P17,8000))))</f>
        <v>8000</v>
      </c>
      <c r="V969" s="9">
        <f>'Perfos Décollage'!F2</f>
        <v>500</v>
      </c>
      <c r="W969" s="9">
        <f t="shared" si="199"/>
        <v>0</v>
      </c>
      <c r="X969" s="9">
        <f t="shared" si="196"/>
        <v>-4000</v>
      </c>
      <c r="Y969" s="9">
        <f t="shared" si="200"/>
        <v>0</v>
      </c>
      <c r="Z969" s="9">
        <f t="shared" si="197"/>
        <v>-4000</v>
      </c>
    </row>
    <row r="970" spans="1:26" ht="15">
      <c r="A970" s="8">
        <f t="shared" si="201"/>
        <v>1.0735999999999788</v>
      </c>
      <c r="B970" s="9">
        <f>'Masse et Centrage'!$G$44</f>
        <v>932</v>
      </c>
      <c r="D970" s="8">
        <f t="shared" si="202"/>
        <v>1.0735999999999788</v>
      </c>
      <c r="E970" s="9">
        <v>1043</v>
      </c>
      <c r="G970" s="8">
        <f t="shared" si="203"/>
        <v>1.0735999999999788</v>
      </c>
      <c r="H970" s="9">
        <v>-1000</v>
      </c>
      <c r="J970" s="8">
        <f t="shared" si="204"/>
        <v>1.0736</v>
      </c>
      <c r="K970" s="9">
        <f>IF(J970=N2,'Masse et Centrage'!$G$44,-1000)</f>
        <v>-1000</v>
      </c>
      <c r="L970" s="9">
        <f t="shared" si="198"/>
        <v>0</v>
      </c>
      <c r="S970" s="9">
        <f t="shared" si="205"/>
        <v>1068</v>
      </c>
      <c r="T970" s="9">
        <f>IF(S970&lt;Q8,-1000,IF(S970&lt;=Q10,O10*S970+P10,IF(S970&lt;=Q11,O11*S970+P11,IF(S970&lt;=Q12,O12*S970+P12,8000))))</f>
        <v>8000</v>
      </c>
      <c r="U970" s="9">
        <f>IF(S970&lt;Q13,-1000,IF(S970&lt;=Q15,O15*S970+P15,IF(S970&lt;=Q16,O16*S970+P16,IF(S970&lt;=Q17,O17*S970+P17,8000))))</f>
        <v>8000</v>
      </c>
      <c r="V970" s="9">
        <f>'Perfos Décollage'!F2</f>
        <v>500</v>
      </c>
      <c r="W970" s="9">
        <f t="shared" si="199"/>
        <v>0</v>
      </c>
      <c r="X970" s="9">
        <f t="shared" si="196"/>
        <v>-4000</v>
      </c>
      <c r="Y970" s="9">
        <f t="shared" si="200"/>
        <v>0</v>
      </c>
      <c r="Z970" s="9">
        <f t="shared" si="197"/>
        <v>-4000</v>
      </c>
    </row>
    <row r="971" spans="1:26" ht="15">
      <c r="A971" s="8">
        <f t="shared" si="201"/>
        <v>1.0737999999999788</v>
      </c>
      <c r="B971" s="9">
        <f>'Masse et Centrage'!$G$44</f>
        <v>932</v>
      </c>
      <c r="D971" s="8">
        <f t="shared" si="202"/>
        <v>1.0737999999999788</v>
      </c>
      <c r="E971" s="9">
        <v>1043</v>
      </c>
      <c r="G971" s="8">
        <f t="shared" si="203"/>
        <v>1.0737999999999788</v>
      </c>
      <c r="H971" s="9">
        <v>-1000</v>
      </c>
      <c r="J971" s="8">
        <f t="shared" si="204"/>
        <v>1.0738</v>
      </c>
      <c r="K971" s="9">
        <f>IF(J971=N2,'Masse et Centrage'!$G$44,-1000)</f>
        <v>-1000</v>
      </c>
      <c r="L971" s="9">
        <f t="shared" si="198"/>
        <v>0</v>
      </c>
      <c r="S971" s="9">
        <f t="shared" si="205"/>
        <v>1069</v>
      </c>
      <c r="T971" s="9">
        <f>IF(S971&lt;Q8,-1000,IF(S971&lt;=Q10,O10*S971+P10,IF(S971&lt;=Q11,O11*S971+P11,IF(S971&lt;=Q12,O12*S971+P12,8000))))</f>
        <v>8000</v>
      </c>
      <c r="U971" s="9">
        <f>IF(S971&lt;Q13,-1000,IF(S971&lt;=Q15,O15*S971+P15,IF(S971&lt;=Q16,O16*S971+P16,IF(S971&lt;=Q17,O17*S971+P17,8000))))</f>
        <v>8000</v>
      </c>
      <c r="V971" s="9">
        <f>'Perfos Décollage'!F2</f>
        <v>500</v>
      </c>
      <c r="W971" s="9">
        <f t="shared" si="199"/>
        <v>0</v>
      </c>
      <c r="X971" s="9">
        <f t="shared" si="196"/>
        <v>-4000</v>
      </c>
      <c r="Y971" s="9">
        <f t="shared" si="200"/>
        <v>0</v>
      </c>
      <c r="Z971" s="9">
        <f t="shared" si="197"/>
        <v>-4000</v>
      </c>
    </row>
    <row r="972" spans="1:26" ht="15">
      <c r="A972" s="8">
        <f t="shared" si="201"/>
        <v>1.0739999999999787</v>
      </c>
      <c r="B972" s="9">
        <f>'Masse et Centrage'!$G$44</f>
        <v>932</v>
      </c>
      <c r="D972" s="8">
        <f t="shared" si="202"/>
        <v>1.0739999999999787</v>
      </c>
      <c r="E972" s="9">
        <v>1043</v>
      </c>
      <c r="G972" s="8">
        <f t="shared" si="203"/>
        <v>1.0739999999999787</v>
      </c>
      <c r="H972" s="9">
        <v>-1000</v>
      </c>
      <c r="J972" s="8">
        <f t="shared" si="204"/>
        <v>1.074</v>
      </c>
      <c r="K972" s="9">
        <f>IF(J972=N2,'Masse et Centrage'!$G$44,-1000)</f>
        <v>-1000</v>
      </c>
      <c r="L972" s="9">
        <f t="shared" si="198"/>
        <v>0</v>
      </c>
      <c r="S972" s="9">
        <f t="shared" si="205"/>
        <v>1070</v>
      </c>
      <c r="T972" s="9">
        <f>IF(S972&lt;Q8,-1000,IF(S972&lt;=Q10,O10*S972+P10,IF(S972&lt;=Q11,O11*S972+P11,IF(S972&lt;=Q12,O12*S972+P12,8000))))</f>
        <v>8000</v>
      </c>
      <c r="U972" s="9">
        <f>IF(S972&lt;Q13,-1000,IF(S972&lt;=Q15,O15*S972+P15,IF(S972&lt;=Q16,O16*S972+P16,IF(S972&lt;=Q17,O17*S972+P17,8000))))</f>
        <v>8000</v>
      </c>
      <c r="V972" s="9">
        <f>'Perfos Décollage'!F2</f>
        <v>500</v>
      </c>
      <c r="W972" s="9">
        <f t="shared" si="199"/>
        <v>0</v>
      </c>
      <c r="X972" s="9">
        <f t="shared" si="196"/>
        <v>-4000</v>
      </c>
      <c r="Y972" s="9">
        <f t="shared" si="200"/>
        <v>0</v>
      </c>
      <c r="Z972" s="9">
        <f t="shared" si="197"/>
        <v>-4000</v>
      </c>
    </row>
    <row r="973" spans="1:26" ht="15">
      <c r="A973" s="8">
        <f t="shared" si="201"/>
        <v>1.0741999999999787</v>
      </c>
      <c r="B973" s="9">
        <f>'Masse et Centrage'!$G$44</f>
        <v>932</v>
      </c>
      <c r="D973" s="8">
        <f t="shared" si="202"/>
        <v>1.0741999999999787</v>
      </c>
      <c r="E973" s="9">
        <v>1043</v>
      </c>
      <c r="G973" s="8">
        <f t="shared" si="203"/>
        <v>1.0741999999999787</v>
      </c>
      <c r="H973" s="9">
        <v>-1000</v>
      </c>
      <c r="J973" s="8">
        <f t="shared" si="204"/>
        <v>1.0742</v>
      </c>
      <c r="K973" s="9">
        <f>IF(J973=N2,'Masse et Centrage'!$G$44,-1000)</f>
        <v>-1000</v>
      </c>
      <c r="L973" s="9">
        <f t="shared" si="198"/>
        <v>0</v>
      </c>
      <c r="S973" s="9">
        <f t="shared" si="205"/>
        <v>1071</v>
      </c>
      <c r="T973" s="9">
        <f>IF(S973&lt;Q8,-1000,IF(S973&lt;=Q10,O10*S973+P10,IF(S973&lt;=Q11,O11*S973+P11,IF(S973&lt;=Q12,O12*S973+P12,8000))))</f>
        <v>8000</v>
      </c>
      <c r="U973" s="9">
        <f>IF(S973&lt;Q13,-1000,IF(S973&lt;=Q15,O15*S973+P15,IF(S973&lt;=Q16,O16*S973+P16,IF(S973&lt;=Q17,O17*S973+P17,8000))))</f>
        <v>8000</v>
      </c>
      <c r="V973" s="9">
        <f>'Perfos Décollage'!F2</f>
        <v>500</v>
      </c>
      <c r="W973" s="9">
        <f t="shared" si="199"/>
        <v>0</v>
      </c>
      <c r="X973" s="9">
        <f t="shared" si="196"/>
        <v>-4000</v>
      </c>
      <c r="Y973" s="9">
        <f t="shared" si="200"/>
        <v>0</v>
      </c>
      <c r="Z973" s="9">
        <f t="shared" si="197"/>
        <v>-4000</v>
      </c>
    </row>
    <row r="974" spans="1:26" ht="15">
      <c r="A974" s="8">
        <f t="shared" si="201"/>
        <v>1.0743999999999787</v>
      </c>
      <c r="B974" s="9">
        <f>'Masse et Centrage'!$G$44</f>
        <v>932</v>
      </c>
      <c r="D974" s="8">
        <f t="shared" si="202"/>
        <v>1.0743999999999787</v>
      </c>
      <c r="E974" s="9">
        <v>1043</v>
      </c>
      <c r="G974" s="8">
        <f t="shared" si="203"/>
        <v>1.0743999999999787</v>
      </c>
      <c r="H974" s="9">
        <v>-1000</v>
      </c>
      <c r="J974" s="8">
        <f t="shared" si="204"/>
        <v>1.0744</v>
      </c>
      <c r="K974" s="9">
        <f>IF(J974=N2,'Masse et Centrage'!$G$44,-1000)</f>
        <v>-1000</v>
      </c>
      <c r="L974" s="9">
        <f t="shared" si="198"/>
        <v>0</v>
      </c>
      <c r="S974" s="9">
        <f t="shared" si="205"/>
        <v>1072</v>
      </c>
      <c r="T974" s="9">
        <f>IF(S974&lt;Q8,-1000,IF(S974&lt;=Q10,O10*S974+P10,IF(S974&lt;=Q11,O11*S974+P11,IF(S974&lt;=Q12,O12*S974+P12,8000))))</f>
        <v>8000</v>
      </c>
      <c r="U974" s="9">
        <f>IF(S974&lt;Q13,-1000,IF(S974&lt;=Q15,O15*S974+P15,IF(S974&lt;=Q16,O16*S974+P16,IF(S974&lt;=Q17,O17*S974+P17,8000))))</f>
        <v>8000</v>
      </c>
      <c r="V974" s="9">
        <f>'Perfos Décollage'!F2</f>
        <v>500</v>
      </c>
      <c r="W974" s="9">
        <f t="shared" si="199"/>
        <v>0</v>
      </c>
      <c r="X974" s="9">
        <f t="shared" si="196"/>
        <v>-4000</v>
      </c>
      <c r="Y974" s="9">
        <f t="shared" si="200"/>
        <v>0</v>
      </c>
      <c r="Z974" s="9">
        <f t="shared" si="197"/>
        <v>-4000</v>
      </c>
    </row>
    <row r="975" spans="1:26" ht="15">
      <c r="A975" s="8">
        <f t="shared" si="201"/>
        <v>1.0745999999999787</v>
      </c>
      <c r="B975" s="9">
        <f>'Masse et Centrage'!$G$44</f>
        <v>932</v>
      </c>
      <c r="D975" s="8">
        <f t="shared" si="202"/>
        <v>1.0745999999999787</v>
      </c>
      <c r="E975" s="9">
        <v>1043</v>
      </c>
      <c r="G975" s="8">
        <f t="shared" si="203"/>
        <v>1.0745999999999787</v>
      </c>
      <c r="H975" s="9">
        <v>-1000</v>
      </c>
      <c r="J975" s="8">
        <f t="shared" si="204"/>
        <v>1.0746</v>
      </c>
      <c r="K975" s="9">
        <f>IF(J975=N2,'Masse et Centrage'!$G$44,-1000)</f>
        <v>-1000</v>
      </c>
      <c r="L975" s="9">
        <f t="shared" si="198"/>
        <v>0</v>
      </c>
      <c r="S975" s="9">
        <f t="shared" si="205"/>
        <v>1073</v>
      </c>
      <c r="T975" s="9">
        <f>IF(S975&lt;Q8,-1000,IF(S975&lt;=Q10,O10*S975+P10,IF(S975&lt;=Q11,O11*S975+P11,IF(S975&lt;=Q12,O12*S975+P12,8000))))</f>
        <v>8000</v>
      </c>
      <c r="U975" s="9">
        <f>IF(S975&lt;Q13,-1000,IF(S975&lt;=Q15,O15*S975+P15,IF(S975&lt;=Q16,O16*S975+P16,IF(S975&lt;=Q17,O17*S975+P17,8000))))</f>
        <v>8000</v>
      </c>
      <c r="V975" s="9">
        <f>'Perfos Décollage'!F2</f>
        <v>500</v>
      </c>
      <c r="W975" s="9">
        <f t="shared" si="199"/>
        <v>0</v>
      </c>
      <c r="X975" s="9">
        <f t="shared" si="196"/>
        <v>-4000</v>
      </c>
      <c r="Y975" s="9">
        <f t="shared" si="200"/>
        <v>0</v>
      </c>
      <c r="Z975" s="9">
        <f t="shared" si="197"/>
        <v>-4000</v>
      </c>
    </row>
    <row r="976" spans="1:26" ht="15">
      <c r="A976" s="8">
        <f t="shared" si="201"/>
        <v>1.0747999999999787</v>
      </c>
      <c r="B976" s="9">
        <f>'Masse et Centrage'!$G$44</f>
        <v>932</v>
      </c>
      <c r="D976" s="8">
        <f t="shared" si="202"/>
        <v>1.0747999999999787</v>
      </c>
      <c r="E976" s="9">
        <v>1043</v>
      </c>
      <c r="G976" s="8">
        <f t="shared" si="203"/>
        <v>1.0747999999999787</v>
      </c>
      <c r="H976" s="9">
        <v>-1000</v>
      </c>
      <c r="J976" s="8">
        <f t="shared" si="204"/>
        <v>1.0748</v>
      </c>
      <c r="K976" s="9">
        <f>IF(J976=N2,'Masse et Centrage'!$G$44,-1000)</f>
        <v>-1000</v>
      </c>
      <c r="L976" s="9">
        <f t="shared" si="198"/>
        <v>0</v>
      </c>
      <c r="S976" s="9">
        <f t="shared" si="205"/>
        <v>1074</v>
      </c>
      <c r="T976" s="9">
        <f>IF(S976&lt;Q8,-1000,IF(S976&lt;=Q10,O10*S976+P10,IF(S976&lt;=Q11,O11*S976+P11,IF(S976&lt;=Q12,O12*S976+P12,8000))))</f>
        <v>8000</v>
      </c>
      <c r="U976" s="9">
        <f>IF(S976&lt;Q13,-1000,IF(S976&lt;=Q15,O15*S976+P15,IF(S976&lt;=Q16,O16*S976+P16,IF(S976&lt;=Q17,O17*S976+P17,8000))))</f>
        <v>8000</v>
      </c>
      <c r="V976" s="9">
        <f>'Perfos Décollage'!F2</f>
        <v>500</v>
      </c>
      <c r="W976" s="9">
        <f t="shared" si="199"/>
        <v>0</v>
      </c>
      <c r="X976" s="9">
        <f t="shared" si="196"/>
        <v>-4000</v>
      </c>
      <c r="Y976" s="9">
        <f t="shared" si="200"/>
        <v>0</v>
      </c>
      <c r="Z976" s="9">
        <f t="shared" si="197"/>
        <v>-4000</v>
      </c>
    </row>
    <row r="977" spans="1:26" ht="15">
      <c r="A977" s="8">
        <f t="shared" si="201"/>
        <v>1.0749999999999786</v>
      </c>
      <c r="B977" s="9">
        <f>'Masse et Centrage'!$G$44</f>
        <v>932</v>
      </c>
      <c r="D977" s="8">
        <f t="shared" si="202"/>
        <v>1.0749999999999786</v>
      </c>
      <c r="E977" s="9">
        <v>1043</v>
      </c>
      <c r="G977" s="8">
        <f t="shared" si="203"/>
        <v>1.0749999999999786</v>
      </c>
      <c r="H977" s="9">
        <v>-1000</v>
      </c>
      <c r="J977" s="8">
        <f t="shared" si="204"/>
        <v>1.075</v>
      </c>
      <c r="K977" s="9">
        <f>IF(J977=N2,'Masse et Centrage'!$G$44,-1000)</f>
        <v>-1000</v>
      </c>
      <c r="L977" s="9">
        <f t="shared" si="198"/>
        <v>0</v>
      </c>
      <c r="S977" s="9">
        <f t="shared" si="205"/>
        <v>1075</v>
      </c>
      <c r="T977" s="9">
        <f>IF(S977&lt;Q8,-1000,IF(S977&lt;=Q10,O10*S977+P10,IF(S977&lt;=Q11,O11*S977+P11,IF(S977&lt;=Q12,O12*S977+P12,8000))))</f>
        <v>8000</v>
      </c>
      <c r="U977" s="9">
        <f>IF(S977&lt;Q13,-1000,IF(S977&lt;=Q15,O15*S977+P15,IF(S977&lt;=Q16,O16*S977+P16,IF(S977&lt;=Q17,O17*S977+P17,8000))))</f>
        <v>8000</v>
      </c>
      <c r="V977" s="9">
        <f>'Perfos Décollage'!F2</f>
        <v>500</v>
      </c>
      <c r="W977" s="9">
        <f t="shared" si="199"/>
        <v>0</v>
      </c>
      <c r="X977" s="9">
        <f t="shared" si="196"/>
        <v>-4000</v>
      </c>
      <c r="Y977" s="9">
        <f t="shared" si="200"/>
        <v>0</v>
      </c>
      <c r="Z977" s="9">
        <f t="shared" si="197"/>
        <v>-4000</v>
      </c>
    </row>
    <row r="978" spans="1:26" ht="15">
      <c r="A978" s="8">
        <f t="shared" si="201"/>
        <v>1.0751999999999786</v>
      </c>
      <c r="B978" s="9">
        <f>'Masse et Centrage'!$G$44</f>
        <v>932</v>
      </c>
      <c r="D978" s="8">
        <f t="shared" si="202"/>
        <v>1.0751999999999786</v>
      </c>
      <c r="E978" s="9">
        <v>1043</v>
      </c>
      <c r="G978" s="8">
        <f t="shared" si="203"/>
        <v>1.0751999999999786</v>
      </c>
      <c r="H978" s="9">
        <v>-1000</v>
      </c>
      <c r="J978" s="8">
        <f t="shared" si="204"/>
        <v>1.0752</v>
      </c>
      <c r="K978" s="9">
        <f>IF(J978=N2,'Masse et Centrage'!$G$44,-1000)</f>
        <v>-1000</v>
      </c>
      <c r="L978" s="9">
        <f t="shared" si="198"/>
        <v>0</v>
      </c>
      <c r="S978" s="9">
        <f t="shared" si="205"/>
        <v>1076</v>
      </c>
      <c r="T978" s="9">
        <f>IF(S978&lt;Q8,-1000,IF(S978&lt;=Q10,O10*S978+P10,IF(S978&lt;=Q11,O11*S978+P11,IF(S978&lt;=Q12,O12*S978+P12,8000))))</f>
        <v>8000</v>
      </c>
      <c r="U978" s="9">
        <f>IF(S978&lt;Q13,-1000,IF(S978&lt;=Q15,O15*S978+P15,IF(S978&lt;=Q16,O16*S978+P16,IF(S978&lt;=Q17,O17*S978+P17,8000))))</f>
        <v>8000</v>
      </c>
      <c r="V978" s="9">
        <f>'Perfos Décollage'!F2</f>
        <v>500</v>
      </c>
      <c r="W978" s="9">
        <f t="shared" si="199"/>
        <v>0</v>
      </c>
      <c r="X978" s="9">
        <f t="shared" si="196"/>
        <v>-4000</v>
      </c>
      <c r="Y978" s="9">
        <f t="shared" si="200"/>
        <v>0</v>
      </c>
      <c r="Z978" s="9">
        <f t="shared" si="197"/>
        <v>-4000</v>
      </c>
    </row>
    <row r="979" spans="1:26" ht="15">
      <c r="A979" s="8">
        <f t="shared" si="201"/>
        <v>1.0753999999999786</v>
      </c>
      <c r="B979" s="9">
        <f>'Masse et Centrage'!$G$44</f>
        <v>932</v>
      </c>
      <c r="D979" s="8">
        <f t="shared" si="202"/>
        <v>1.0753999999999786</v>
      </c>
      <c r="E979" s="9">
        <v>1043</v>
      </c>
      <c r="G979" s="8">
        <f t="shared" si="203"/>
        <v>1.0753999999999786</v>
      </c>
      <c r="H979" s="9">
        <v>-1000</v>
      </c>
      <c r="J979" s="8">
        <f t="shared" si="204"/>
        <v>1.0754</v>
      </c>
      <c r="K979" s="9">
        <f>IF(J979=N2,'Masse et Centrage'!$G$44,-1000)</f>
        <v>-1000</v>
      </c>
      <c r="L979" s="9">
        <f t="shared" si="198"/>
        <v>0</v>
      </c>
      <c r="S979" s="9">
        <f t="shared" si="205"/>
        <v>1077</v>
      </c>
      <c r="T979" s="9">
        <f>IF(S979&lt;Q8,-1000,IF(S979&lt;=Q10,O10*S979+P10,IF(S979&lt;=Q11,O11*S979+P11,IF(S979&lt;=Q12,O12*S979+P12,8000))))</f>
        <v>8000</v>
      </c>
      <c r="U979" s="9">
        <f>IF(S979&lt;Q13,-1000,IF(S979&lt;=Q15,O15*S979+P15,IF(S979&lt;=Q16,O16*S979+P16,IF(S979&lt;=Q17,O17*S979+P17,8000))))</f>
        <v>8000</v>
      </c>
      <c r="V979" s="9">
        <f>'Perfos Décollage'!F2</f>
        <v>500</v>
      </c>
      <c r="W979" s="9">
        <f t="shared" si="199"/>
        <v>0</v>
      </c>
      <c r="X979" s="9">
        <f t="shared" si="196"/>
        <v>-4000</v>
      </c>
      <c r="Y979" s="9">
        <f t="shared" si="200"/>
        <v>0</v>
      </c>
      <c r="Z979" s="9">
        <f t="shared" si="197"/>
        <v>-4000</v>
      </c>
    </row>
    <row r="980" spans="1:26" ht="15">
      <c r="A980" s="8">
        <f t="shared" si="201"/>
        <v>1.0755999999999786</v>
      </c>
      <c r="B980" s="9">
        <f>'Masse et Centrage'!$G$44</f>
        <v>932</v>
      </c>
      <c r="D980" s="8">
        <f t="shared" si="202"/>
        <v>1.0755999999999786</v>
      </c>
      <c r="E980" s="9">
        <v>1043</v>
      </c>
      <c r="G980" s="8">
        <f t="shared" si="203"/>
        <v>1.0755999999999786</v>
      </c>
      <c r="H980" s="9">
        <v>-1000</v>
      </c>
      <c r="J980" s="8">
        <f t="shared" si="204"/>
        <v>1.0756</v>
      </c>
      <c r="K980" s="9">
        <f>IF(J980=N2,'Masse et Centrage'!$G$44,-1000)</f>
        <v>-1000</v>
      </c>
      <c r="L980" s="9">
        <f t="shared" si="198"/>
        <v>0</v>
      </c>
      <c r="S980" s="9">
        <f t="shared" si="205"/>
        <v>1078</v>
      </c>
      <c r="T980" s="9">
        <f>IF(S980&lt;Q8,-1000,IF(S980&lt;=Q10,O10*S980+P10,IF(S980&lt;=Q11,O11*S980+P11,IF(S980&lt;=Q12,O12*S980+P12,8000))))</f>
        <v>8000</v>
      </c>
      <c r="U980" s="9">
        <f>IF(S980&lt;Q13,-1000,IF(S980&lt;=Q15,O15*S980+P15,IF(S980&lt;=Q16,O16*S980+P16,IF(S980&lt;=Q17,O17*S980+P17,8000))))</f>
        <v>8000</v>
      </c>
      <c r="V980" s="9">
        <f>'Perfos Décollage'!F2</f>
        <v>500</v>
      </c>
      <c r="W980" s="9">
        <f t="shared" si="199"/>
        <v>0</v>
      </c>
      <c r="X980" s="9">
        <f t="shared" si="196"/>
        <v>-4000</v>
      </c>
      <c r="Y980" s="9">
        <f t="shared" si="200"/>
        <v>0</v>
      </c>
      <c r="Z980" s="9">
        <f t="shared" si="197"/>
        <v>-4000</v>
      </c>
    </row>
    <row r="981" spans="1:26" ht="15">
      <c r="A981" s="8">
        <f t="shared" si="201"/>
        <v>1.0757999999999786</v>
      </c>
      <c r="B981" s="9">
        <f>'Masse et Centrage'!$G$44</f>
        <v>932</v>
      </c>
      <c r="D981" s="8">
        <f t="shared" si="202"/>
        <v>1.0757999999999786</v>
      </c>
      <c r="E981" s="9">
        <v>1043</v>
      </c>
      <c r="G981" s="8">
        <f t="shared" si="203"/>
        <v>1.0757999999999786</v>
      </c>
      <c r="H981" s="9">
        <v>-1000</v>
      </c>
      <c r="J981" s="8">
        <f t="shared" si="204"/>
        <v>1.0758</v>
      </c>
      <c r="K981" s="9">
        <f>IF(J981=N2,'Masse et Centrage'!$G$44,-1000)</f>
        <v>-1000</v>
      </c>
      <c r="L981" s="9">
        <f t="shared" si="198"/>
        <v>0</v>
      </c>
      <c r="S981" s="9">
        <f t="shared" si="205"/>
        <v>1079</v>
      </c>
      <c r="T981" s="9">
        <f>IF(S981&lt;Q8,-1000,IF(S981&lt;=Q10,O10*S981+P10,IF(S981&lt;=Q11,O11*S981+P11,IF(S981&lt;=Q12,O12*S981+P12,8000))))</f>
        <v>8000</v>
      </c>
      <c r="U981" s="9">
        <f>IF(S981&lt;Q13,-1000,IF(S981&lt;=Q15,O15*S981+P15,IF(S981&lt;=Q16,O16*S981+P16,IF(S981&lt;=Q17,O17*S981+P17,8000))))</f>
        <v>8000</v>
      </c>
      <c r="V981" s="9">
        <f>'Perfos Décollage'!F2</f>
        <v>500</v>
      </c>
      <c r="W981" s="9">
        <f t="shared" si="199"/>
        <v>0</v>
      </c>
      <c r="X981" s="9">
        <f t="shared" si="196"/>
        <v>-4000</v>
      </c>
      <c r="Y981" s="9">
        <f t="shared" si="200"/>
        <v>0</v>
      </c>
      <c r="Z981" s="9">
        <f t="shared" si="197"/>
        <v>-4000</v>
      </c>
    </row>
    <row r="982" spans="1:26" ht="15">
      <c r="A982" s="8">
        <f t="shared" si="201"/>
        <v>1.0759999999999785</v>
      </c>
      <c r="B982" s="9">
        <f>'Masse et Centrage'!$G$44</f>
        <v>932</v>
      </c>
      <c r="D982" s="8">
        <f t="shared" si="202"/>
        <v>1.0759999999999785</v>
      </c>
      <c r="E982" s="9">
        <v>1043</v>
      </c>
      <c r="G982" s="8">
        <f t="shared" si="203"/>
        <v>1.0759999999999785</v>
      </c>
      <c r="H982" s="9">
        <v>-1000</v>
      </c>
      <c r="J982" s="8">
        <f t="shared" si="204"/>
        <v>1.076</v>
      </c>
      <c r="K982" s="9">
        <f>IF(J982=N2,'Masse et Centrage'!$G$44,-1000)</f>
        <v>-1000</v>
      </c>
      <c r="L982" s="9">
        <f t="shared" si="198"/>
        <v>0</v>
      </c>
      <c r="S982" s="9">
        <f t="shared" si="205"/>
        <v>1080</v>
      </c>
      <c r="T982" s="9">
        <f>IF(S982&lt;Q8,-1000,IF(S982&lt;=Q10,O10*S982+P10,IF(S982&lt;=Q11,O11*S982+P11,IF(S982&lt;=Q12,O12*S982+P12,8000))))</f>
        <v>8000</v>
      </c>
      <c r="U982" s="9">
        <f>IF(S982&lt;Q13,-1000,IF(S982&lt;=Q15,O15*S982+P15,IF(S982&lt;=Q16,O16*S982+P16,IF(S982&lt;=Q17,O17*S982+P17,8000))))</f>
        <v>8000</v>
      </c>
      <c r="V982" s="9">
        <f>'Perfos Décollage'!F2</f>
        <v>500</v>
      </c>
      <c r="W982" s="9">
        <f t="shared" si="199"/>
        <v>0</v>
      </c>
      <c r="X982" s="9">
        <f t="shared" si="196"/>
        <v>-4000</v>
      </c>
      <c r="Y982" s="9">
        <f t="shared" si="200"/>
        <v>0</v>
      </c>
      <c r="Z982" s="9">
        <f t="shared" si="197"/>
        <v>-4000</v>
      </c>
    </row>
    <row r="983" spans="1:26" ht="15">
      <c r="A983" s="8">
        <f t="shared" si="201"/>
        <v>1.0761999999999785</v>
      </c>
      <c r="B983" s="9">
        <f>'Masse et Centrage'!$G$44</f>
        <v>932</v>
      </c>
      <c r="D983" s="8">
        <f t="shared" si="202"/>
        <v>1.0761999999999785</v>
      </c>
      <c r="E983" s="9">
        <v>1043</v>
      </c>
      <c r="G983" s="8">
        <f t="shared" si="203"/>
        <v>1.0761999999999785</v>
      </c>
      <c r="H983" s="9">
        <v>-1000</v>
      </c>
      <c r="J983" s="8">
        <f t="shared" si="204"/>
        <v>1.0762</v>
      </c>
      <c r="K983" s="9">
        <f>IF(J983=N2,'Masse et Centrage'!$G$44,-1000)</f>
        <v>-1000</v>
      </c>
      <c r="L983" s="9">
        <f t="shared" si="198"/>
        <v>0</v>
      </c>
      <c r="S983" s="9">
        <f t="shared" si="205"/>
        <v>1081</v>
      </c>
      <c r="T983" s="9">
        <f>IF(S983&lt;Q8,-1000,IF(S983&lt;=Q10,O10*S983+P10,IF(S983&lt;=Q11,O11*S983+P11,IF(S983&lt;=Q12,O12*S983+P12,8000))))</f>
        <v>8000</v>
      </c>
      <c r="U983" s="9">
        <f>IF(S983&lt;Q13,-1000,IF(S983&lt;=Q15,O15*S983+P15,IF(S983&lt;=Q16,O16*S983+P16,IF(S983&lt;=Q17,O17*S983+P17,8000))))</f>
        <v>8000</v>
      </c>
      <c r="V983" s="9">
        <f>'Perfos Décollage'!F2</f>
        <v>500</v>
      </c>
      <c r="W983" s="9">
        <f t="shared" si="199"/>
        <v>0</v>
      </c>
      <c r="X983" s="9">
        <f t="shared" si="196"/>
        <v>-4000</v>
      </c>
      <c r="Y983" s="9">
        <f t="shared" si="200"/>
        <v>0</v>
      </c>
      <c r="Z983" s="9">
        <f t="shared" si="197"/>
        <v>-4000</v>
      </c>
    </row>
    <row r="984" spans="1:26" ht="15">
      <c r="A984" s="8">
        <f t="shared" si="201"/>
        <v>1.0763999999999785</v>
      </c>
      <c r="B984" s="9">
        <f>'Masse et Centrage'!$G$44</f>
        <v>932</v>
      </c>
      <c r="D984" s="8">
        <f t="shared" si="202"/>
        <v>1.0763999999999785</v>
      </c>
      <c r="E984" s="9">
        <v>1043</v>
      </c>
      <c r="G984" s="8">
        <f t="shared" si="203"/>
        <v>1.0763999999999785</v>
      </c>
      <c r="H984" s="9">
        <v>-1000</v>
      </c>
      <c r="J984" s="8">
        <f t="shared" si="204"/>
        <v>1.0764</v>
      </c>
      <c r="K984" s="9">
        <f>IF(J984=N2,'Masse et Centrage'!$G$44,-1000)</f>
        <v>-1000</v>
      </c>
      <c r="L984" s="9">
        <f t="shared" si="198"/>
        <v>0</v>
      </c>
      <c r="S984" s="9">
        <f t="shared" si="205"/>
        <v>1082</v>
      </c>
      <c r="T984" s="9">
        <f>IF(S984&lt;Q8,-1000,IF(S984&lt;=Q10,O10*S984+P10,IF(S984&lt;=Q11,O11*S984+P11,IF(S984&lt;=Q12,O12*S984+P12,8000))))</f>
        <v>8000</v>
      </c>
      <c r="U984" s="9">
        <f>IF(S984&lt;Q13,-1000,IF(S984&lt;=Q15,O15*S984+P15,IF(S984&lt;=Q16,O16*S984+P16,IF(S984&lt;=Q17,O17*S984+P17,8000))))</f>
        <v>8000</v>
      </c>
      <c r="V984" s="9">
        <f>'Perfos Décollage'!F2</f>
        <v>500</v>
      </c>
      <c r="W984" s="9">
        <f t="shared" si="199"/>
        <v>0</v>
      </c>
      <c r="X984" s="9">
        <f t="shared" si="196"/>
        <v>-4000</v>
      </c>
      <c r="Y984" s="9">
        <f t="shared" si="200"/>
        <v>0</v>
      </c>
      <c r="Z984" s="9">
        <f t="shared" si="197"/>
        <v>-4000</v>
      </c>
    </row>
    <row r="985" spans="1:26" ht="15">
      <c r="A985" s="8">
        <f t="shared" si="201"/>
        <v>1.0765999999999785</v>
      </c>
      <c r="B985" s="9">
        <f>'Masse et Centrage'!$G$44</f>
        <v>932</v>
      </c>
      <c r="D985" s="8">
        <f t="shared" si="202"/>
        <v>1.0765999999999785</v>
      </c>
      <c r="E985" s="9">
        <v>1043</v>
      </c>
      <c r="G985" s="8">
        <f t="shared" si="203"/>
        <v>1.0765999999999785</v>
      </c>
      <c r="H985" s="9">
        <v>-1000</v>
      </c>
      <c r="J985" s="8">
        <f t="shared" si="204"/>
        <v>1.0766</v>
      </c>
      <c r="K985" s="9">
        <f>IF(J985=N2,'Masse et Centrage'!$G$44,-1000)</f>
        <v>-1000</v>
      </c>
      <c r="L985" s="9">
        <f t="shared" si="198"/>
        <v>0</v>
      </c>
      <c r="S985" s="9">
        <f t="shared" si="205"/>
        <v>1083</v>
      </c>
      <c r="T985" s="9">
        <f>IF(S985&lt;Q8,-1000,IF(S985&lt;=Q10,O10*S985+P10,IF(S985&lt;=Q11,O11*S985+P11,IF(S985&lt;=Q12,O12*S985+P12,8000))))</f>
        <v>8000</v>
      </c>
      <c r="U985" s="9">
        <f>IF(S985&lt;Q13,-1000,IF(S985&lt;=Q15,O15*S985+P15,IF(S985&lt;=Q16,O16*S985+P16,IF(S985&lt;=Q17,O17*S985+P17,8000))))</f>
        <v>8000</v>
      </c>
      <c r="V985" s="9">
        <f>'Perfos Décollage'!F2</f>
        <v>500</v>
      </c>
      <c r="W985" s="9">
        <f t="shared" si="199"/>
        <v>0</v>
      </c>
      <c r="X985" s="9">
        <f t="shared" si="196"/>
        <v>-4000</v>
      </c>
      <c r="Y985" s="9">
        <f t="shared" si="200"/>
        <v>0</v>
      </c>
      <c r="Z985" s="9">
        <f t="shared" si="197"/>
        <v>-4000</v>
      </c>
    </row>
    <row r="986" spans="1:26" ht="15">
      <c r="A986" s="8">
        <f t="shared" si="201"/>
        <v>1.0767999999999784</v>
      </c>
      <c r="B986" s="9">
        <f>'Masse et Centrage'!$G$44</f>
        <v>932</v>
      </c>
      <c r="D986" s="8">
        <f t="shared" si="202"/>
        <v>1.0767999999999784</v>
      </c>
      <c r="E986" s="9">
        <v>1043</v>
      </c>
      <c r="G986" s="8">
        <f t="shared" si="203"/>
        <v>1.0767999999999784</v>
      </c>
      <c r="H986" s="9">
        <v>-1000</v>
      </c>
      <c r="J986" s="8">
        <f t="shared" si="204"/>
        <v>1.0768</v>
      </c>
      <c r="K986" s="9">
        <f>IF(J986=N2,'Masse et Centrage'!$G$44,-1000)</f>
        <v>-1000</v>
      </c>
      <c r="L986" s="9">
        <f t="shared" si="198"/>
        <v>0</v>
      </c>
      <c r="S986" s="9">
        <f t="shared" si="205"/>
        <v>1084</v>
      </c>
      <c r="T986" s="9">
        <f>IF(S986&lt;Q8,-1000,IF(S986&lt;=Q10,O10*S986+P10,IF(S986&lt;=Q11,O11*S986+P11,IF(S986&lt;=Q12,O12*S986+P12,8000))))</f>
        <v>8000</v>
      </c>
      <c r="U986" s="9">
        <f>IF(S986&lt;Q13,-1000,IF(S986&lt;=Q15,O15*S986+P15,IF(S986&lt;=Q16,O16*S986+P16,IF(S986&lt;=Q17,O17*S986+P17,8000))))</f>
        <v>8000</v>
      </c>
      <c r="V986" s="9">
        <f>'Perfos Décollage'!F2</f>
        <v>500</v>
      </c>
      <c r="W986" s="9">
        <f t="shared" si="199"/>
        <v>0</v>
      </c>
      <c r="X986" s="9">
        <f t="shared" si="196"/>
        <v>-4000</v>
      </c>
      <c r="Y986" s="9">
        <f t="shared" si="200"/>
        <v>0</v>
      </c>
      <c r="Z986" s="9">
        <f t="shared" si="197"/>
        <v>-4000</v>
      </c>
    </row>
    <row r="987" spans="1:26" ht="15">
      <c r="A987" s="8">
        <f t="shared" si="201"/>
        <v>1.0769999999999784</v>
      </c>
      <c r="B987" s="9">
        <f>'Masse et Centrage'!$G$44</f>
        <v>932</v>
      </c>
      <c r="D987" s="8">
        <f t="shared" si="202"/>
        <v>1.0769999999999784</v>
      </c>
      <c r="E987" s="9">
        <v>1043</v>
      </c>
      <c r="G987" s="8">
        <f t="shared" si="203"/>
        <v>1.0769999999999784</v>
      </c>
      <c r="H987" s="9">
        <v>-1000</v>
      </c>
      <c r="J987" s="8">
        <f t="shared" si="204"/>
        <v>1.077</v>
      </c>
      <c r="K987" s="9">
        <f>IF(J987=N2,'Masse et Centrage'!$G$44,-1000)</f>
        <v>-1000</v>
      </c>
      <c r="L987" s="9">
        <f t="shared" si="198"/>
        <v>0</v>
      </c>
      <c r="S987" s="9">
        <f t="shared" si="205"/>
        <v>1085</v>
      </c>
      <c r="T987" s="9">
        <f>IF(S987&lt;Q8,-1000,IF(S987&lt;=Q10,O10*S987+P10,IF(S987&lt;=Q11,O11*S987+P11,IF(S987&lt;=Q12,O12*S987+P12,8000))))</f>
        <v>8000</v>
      </c>
      <c r="U987" s="9">
        <f>IF(S987&lt;Q13,-1000,IF(S987&lt;=Q15,O15*S987+P15,IF(S987&lt;=Q16,O16*S987+P16,IF(S987&lt;=Q17,O17*S987+P17,8000))))</f>
        <v>8000</v>
      </c>
      <c r="V987" s="9">
        <f>'Perfos Décollage'!F2</f>
        <v>500</v>
      </c>
      <c r="W987" s="9">
        <f t="shared" si="199"/>
        <v>0</v>
      </c>
      <c r="X987" s="9">
        <f t="shared" si="196"/>
        <v>-4000</v>
      </c>
      <c r="Y987" s="9">
        <f t="shared" si="200"/>
        <v>0</v>
      </c>
      <c r="Z987" s="9">
        <f t="shared" si="197"/>
        <v>-4000</v>
      </c>
    </row>
    <row r="988" spans="1:26" ht="15">
      <c r="A988" s="8">
        <f t="shared" si="201"/>
        <v>1.0771999999999784</v>
      </c>
      <c r="B988" s="9">
        <f>'Masse et Centrage'!$G$44</f>
        <v>932</v>
      </c>
      <c r="D988" s="8">
        <f t="shared" si="202"/>
        <v>1.0771999999999784</v>
      </c>
      <c r="E988" s="9">
        <v>1043</v>
      </c>
      <c r="G988" s="8">
        <f t="shared" si="203"/>
        <v>1.0771999999999784</v>
      </c>
      <c r="H988" s="9">
        <v>-1000</v>
      </c>
      <c r="J988" s="8">
        <f t="shared" si="204"/>
        <v>1.0772</v>
      </c>
      <c r="K988" s="9">
        <f>IF(J988=N2,'Masse et Centrage'!$G$44,-1000)</f>
        <v>-1000</v>
      </c>
      <c r="L988" s="9">
        <f t="shared" si="198"/>
        <v>0</v>
      </c>
      <c r="S988" s="9">
        <f t="shared" si="205"/>
        <v>1086</v>
      </c>
      <c r="T988" s="9">
        <f>IF(S988&lt;Q8,-1000,IF(S988&lt;=Q10,O10*S988+P10,IF(S988&lt;=Q11,O11*S988+P11,IF(S988&lt;=Q12,O12*S988+P12,8000))))</f>
        <v>8000</v>
      </c>
      <c r="U988" s="9">
        <f>IF(S988&lt;Q13,-1000,IF(S988&lt;=Q15,O15*S988+P15,IF(S988&lt;=Q16,O16*S988+P16,IF(S988&lt;=Q17,O17*S988+P17,8000))))</f>
        <v>8000</v>
      </c>
      <c r="V988" s="9">
        <f>'Perfos Décollage'!F2</f>
        <v>500</v>
      </c>
      <c r="W988" s="9">
        <f t="shared" si="199"/>
        <v>0</v>
      </c>
      <c r="X988" s="9">
        <f t="shared" si="196"/>
        <v>-4000</v>
      </c>
      <c r="Y988" s="9">
        <f t="shared" si="200"/>
        <v>0</v>
      </c>
      <c r="Z988" s="9">
        <f t="shared" si="197"/>
        <v>-4000</v>
      </c>
    </row>
    <row r="989" spans="1:26" ht="15">
      <c r="A989" s="8">
        <f t="shared" si="201"/>
        <v>1.0773999999999784</v>
      </c>
      <c r="B989" s="9">
        <f>'Masse et Centrage'!$G$44</f>
        <v>932</v>
      </c>
      <c r="D989" s="8">
        <f t="shared" si="202"/>
        <v>1.0773999999999784</v>
      </c>
      <c r="E989" s="9">
        <v>1043</v>
      </c>
      <c r="G989" s="8">
        <f t="shared" si="203"/>
        <v>1.0773999999999784</v>
      </c>
      <c r="H989" s="9">
        <v>-1000</v>
      </c>
      <c r="J989" s="8">
        <f t="shared" si="204"/>
        <v>1.0774</v>
      </c>
      <c r="K989" s="9">
        <f>IF(J989=N2,'Masse et Centrage'!$G$44,-1000)</f>
        <v>-1000</v>
      </c>
      <c r="L989" s="9">
        <f t="shared" si="198"/>
        <v>0</v>
      </c>
      <c r="S989" s="9">
        <f t="shared" si="205"/>
        <v>1087</v>
      </c>
      <c r="T989" s="9">
        <f>IF(S989&lt;Q8,-1000,IF(S989&lt;=Q10,O10*S989+P10,IF(S989&lt;=Q11,O11*S989+P11,IF(S989&lt;=Q12,O12*S989+P12,8000))))</f>
        <v>8000</v>
      </c>
      <c r="U989" s="9">
        <f>IF(S989&lt;Q13,-1000,IF(S989&lt;=Q15,O15*S989+P15,IF(S989&lt;=Q16,O16*S989+P16,IF(S989&lt;=Q17,O17*S989+P17,8000))))</f>
        <v>8000</v>
      </c>
      <c r="V989" s="9">
        <f>'Perfos Décollage'!F2</f>
        <v>500</v>
      </c>
      <c r="W989" s="9">
        <f t="shared" si="199"/>
        <v>0</v>
      </c>
      <c r="X989" s="9">
        <f t="shared" si="196"/>
        <v>-4000</v>
      </c>
      <c r="Y989" s="9">
        <f t="shared" si="200"/>
        <v>0</v>
      </c>
      <c r="Z989" s="9">
        <f t="shared" si="197"/>
        <v>-4000</v>
      </c>
    </row>
    <row r="990" spans="1:26" ht="15">
      <c r="A990" s="8">
        <f t="shared" si="201"/>
        <v>1.0775999999999784</v>
      </c>
      <c r="B990" s="9">
        <f>'Masse et Centrage'!$G$44</f>
        <v>932</v>
      </c>
      <c r="D990" s="8">
        <f t="shared" si="202"/>
        <v>1.0775999999999784</v>
      </c>
      <c r="E990" s="9">
        <v>1043</v>
      </c>
      <c r="G990" s="8">
        <f t="shared" si="203"/>
        <v>1.0775999999999784</v>
      </c>
      <c r="H990" s="9">
        <v>-1000</v>
      </c>
      <c r="J990" s="8">
        <f t="shared" si="204"/>
        <v>1.0776</v>
      </c>
      <c r="K990" s="9">
        <f>IF(J990=N2,'Masse et Centrage'!$G$44,-1000)</f>
        <v>-1000</v>
      </c>
      <c r="L990" s="9">
        <f t="shared" si="198"/>
        <v>0</v>
      </c>
      <c r="S990" s="9">
        <f t="shared" si="205"/>
        <v>1088</v>
      </c>
      <c r="T990" s="9">
        <f>IF(S990&lt;Q8,-1000,IF(S990&lt;=Q10,O10*S990+P10,IF(S990&lt;=Q11,O11*S990+P11,IF(S990&lt;=Q12,O12*S990+P12,8000))))</f>
        <v>8000</v>
      </c>
      <c r="U990" s="9">
        <f>IF(S990&lt;Q13,-1000,IF(S990&lt;=Q15,O15*S990+P15,IF(S990&lt;=Q16,O16*S990+P16,IF(S990&lt;=Q17,O17*S990+P17,8000))))</f>
        <v>8000</v>
      </c>
      <c r="V990" s="9">
        <f>'Perfos Décollage'!F2</f>
        <v>500</v>
      </c>
      <c r="W990" s="9">
        <f t="shared" si="199"/>
        <v>0</v>
      </c>
      <c r="X990" s="9">
        <f t="shared" si="196"/>
        <v>-4000</v>
      </c>
      <c r="Y990" s="9">
        <f t="shared" si="200"/>
        <v>0</v>
      </c>
      <c r="Z990" s="9">
        <f t="shared" si="197"/>
        <v>-4000</v>
      </c>
    </row>
    <row r="991" spans="1:26" ht="15">
      <c r="A991" s="8">
        <f t="shared" si="201"/>
        <v>1.0777999999999783</v>
      </c>
      <c r="B991" s="9">
        <f>'Masse et Centrage'!$G$44</f>
        <v>932</v>
      </c>
      <c r="D991" s="8">
        <f t="shared" si="202"/>
        <v>1.0777999999999783</v>
      </c>
      <c r="E991" s="9">
        <v>1043</v>
      </c>
      <c r="G991" s="8">
        <f t="shared" si="203"/>
        <v>1.0777999999999783</v>
      </c>
      <c r="H991" s="9">
        <v>-1000</v>
      </c>
      <c r="J991" s="8">
        <f t="shared" si="204"/>
        <v>1.0778</v>
      </c>
      <c r="K991" s="9">
        <f>IF(J991=N2,'Masse et Centrage'!$G$44,-1000)</f>
        <v>-1000</v>
      </c>
      <c r="L991" s="9">
        <f t="shared" si="198"/>
        <v>0</v>
      </c>
      <c r="S991" s="9">
        <f t="shared" si="205"/>
        <v>1089</v>
      </c>
      <c r="T991" s="9">
        <f>IF(S991&lt;Q8,-1000,IF(S991&lt;=Q10,O10*S991+P10,IF(S991&lt;=Q11,O11*S991+P11,IF(S991&lt;=Q12,O12*S991+P12,8000))))</f>
        <v>8000</v>
      </c>
      <c r="U991" s="9">
        <f>IF(S991&lt;Q13,-1000,IF(S991&lt;=Q15,O15*S991+P15,IF(S991&lt;=Q16,O16*S991+P16,IF(S991&lt;=Q17,O17*S991+P17,8000))))</f>
        <v>8000</v>
      </c>
      <c r="V991" s="9">
        <f>'Perfos Décollage'!F2</f>
        <v>500</v>
      </c>
      <c r="W991" s="9">
        <f t="shared" si="199"/>
        <v>0</v>
      </c>
      <c r="X991" s="9">
        <f t="shared" si="196"/>
        <v>-4000</v>
      </c>
      <c r="Y991" s="9">
        <f t="shared" si="200"/>
        <v>0</v>
      </c>
      <c r="Z991" s="9">
        <f t="shared" si="197"/>
        <v>-4000</v>
      </c>
    </row>
    <row r="992" spans="1:26" ht="15">
      <c r="A992" s="8">
        <f t="shared" si="201"/>
        <v>1.0779999999999783</v>
      </c>
      <c r="B992" s="9">
        <f>'Masse et Centrage'!$G$44</f>
        <v>932</v>
      </c>
      <c r="D992" s="8">
        <f t="shared" si="202"/>
        <v>1.0779999999999783</v>
      </c>
      <c r="E992" s="9">
        <v>1043</v>
      </c>
      <c r="G992" s="8">
        <f t="shared" si="203"/>
        <v>1.0779999999999783</v>
      </c>
      <c r="H992" s="9">
        <v>-1000</v>
      </c>
      <c r="J992" s="8">
        <f t="shared" si="204"/>
        <v>1.078</v>
      </c>
      <c r="K992" s="9">
        <f>IF(J992=N2,'Masse et Centrage'!$G$44,-1000)</f>
        <v>-1000</v>
      </c>
      <c r="L992" s="9">
        <f t="shared" si="198"/>
        <v>0</v>
      </c>
      <c r="S992" s="9">
        <f t="shared" si="205"/>
        <v>1090</v>
      </c>
      <c r="T992" s="9">
        <f>IF(S992&lt;Q8,-1000,IF(S992&lt;=Q10,O10*S992+P10,IF(S992&lt;=Q11,O11*S992+P11,IF(S992&lt;=Q12,O12*S992+P12,8000))))</f>
        <v>8000</v>
      </c>
      <c r="U992" s="9">
        <f>IF(S992&lt;Q13,-1000,IF(S992&lt;=Q15,O15*S992+P15,IF(S992&lt;=Q16,O16*S992+P16,IF(S992&lt;=Q17,O17*S992+P17,8000))))</f>
        <v>8000</v>
      </c>
      <c r="V992" s="9">
        <f>'Perfos Décollage'!F2</f>
        <v>500</v>
      </c>
      <c r="W992" s="9">
        <f t="shared" si="199"/>
        <v>0</v>
      </c>
      <c r="X992" s="9">
        <f t="shared" si="196"/>
        <v>-4000</v>
      </c>
      <c r="Y992" s="9">
        <f t="shared" si="200"/>
        <v>0</v>
      </c>
      <c r="Z992" s="9">
        <f t="shared" si="197"/>
        <v>-4000</v>
      </c>
    </row>
    <row r="993" spans="1:26" ht="15">
      <c r="A993" s="8">
        <f t="shared" si="201"/>
        <v>1.0781999999999783</v>
      </c>
      <c r="B993" s="9">
        <f>'Masse et Centrage'!$G$44</f>
        <v>932</v>
      </c>
      <c r="D993" s="8">
        <f t="shared" si="202"/>
        <v>1.0781999999999783</v>
      </c>
      <c r="E993" s="9">
        <v>1043</v>
      </c>
      <c r="G993" s="8">
        <f t="shared" si="203"/>
        <v>1.0781999999999783</v>
      </c>
      <c r="H993" s="9">
        <v>-1000</v>
      </c>
      <c r="J993" s="8">
        <f t="shared" si="204"/>
        <v>1.0782</v>
      </c>
      <c r="K993" s="9">
        <f>IF(J993=N2,'Masse et Centrage'!$G$44,-1000)</f>
        <v>-1000</v>
      </c>
      <c r="L993" s="9">
        <f t="shared" si="198"/>
        <v>0</v>
      </c>
      <c r="S993" s="9">
        <f t="shared" si="205"/>
        <v>1091</v>
      </c>
      <c r="T993" s="9">
        <f>IF(S993&lt;Q8,-1000,IF(S993&lt;=Q10,O10*S993+P10,IF(S993&lt;=Q11,O11*S993+P11,IF(S993&lt;=Q12,O12*S993+P12,8000))))</f>
        <v>8000</v>
      </c>
      <c r="U993" s="9">
        <f>IF(S993&lt;Q13,-1000,IF(S993&lt;=Q15,O15*S993+P15,IF(S993&lt;=Q16,O16*S993+P16,IF(S993&lt;=Q17,O17*S993+P17,8000))))</f>
        <v>8000</v>
      </c>
      <c r="V993" s="9">
        <f>'Perfos Décollage'!F2</f>
        <v>500</v>
      </c>
      <c r="W993" s="9">
        <f t="shared" si="199"/>
        <v>0</v>
      </c>
      <c r="X993" s="9">
        <f t="shared" si="196"/>
        <v>-4000</v>
      </c>
      <c r="Y993" s="9">
        <f t="shared" si="200"/>
        <v>0</v>
      </c>
      <c r="Z993" s="9">
        <f t="shared" si="197"/>
        <v>-4000</v>
      </c>
    </row>
    <row r="994" spans="1:26" ht="15">
      <c r="A994" s="8">
        <f t="shared" si="201"/>
        <v>1.0783999999999783</v>
      </c>
      <c r="B994" s="9">
        <f>'Masse et Centrage'!$G$44</f>
        <v>932</v>
      </c>
      <c r="D994" s="8">
        <f t="shared" si="202"/>
        <v>1.0783999999999783</v>
      </c>
      <c r="E994" s="9">
        <v>1043</v>
      </c>
      <c r="G994" s="8">
        <f t="shared" si="203"/>
        <v>1.0783999999999783</v>
      </c>
      <c r="H994" s="9">
        <v>-1000</v>
      </c>
      <c r="J994" s="8">
        <f t="shared" si="204"/>
        <v>1.0784</v>
      </c>
      <c r="K994" s="9">
        <f>IF(J994=N2,'Masse et Centrage'!$G$44,-1000)</f>
        <v>-1000</v>
      </c>
      <c r="L994" s="9">
        <f t="shared" si="198"/>
        <v>0</v>
      </c>
      <c r="S994" s="9">
        <f t="shared" si="205"/>
        <v>1092</v>
      </c>
      <c r="T994" s="9">
        <f>IF(S994&lt;Q8,-1000,IF(S994&lt;=Q10,O10*S994+P10,IF(S994&lt;=Q11,O11*S994+P11,IF(S994&lt;=Q12,O12*S994+P12,8000))))</f>
        <v>8000</v>
      </c>
      <c r="U994" s="9">
        <f>IF(S994&lt;Q13,-1000,IF(S994&lt;=Q15,O15*S994+P15,IF(S994&lt;=Q16,O16*S994+P16,IF(S994&lt;=Q17,O17*S994+P17,8000))))</f>
        <v>8000</v>
      </c>
      <c r="V994" s="9">
        <f>'Perfos Décollage'!F2</f>
        <v>500</v>
      </c>
      <c r="W994" s="9">
        <f t="shared" si="199"/>
        <v>0</v>
      </c>
      <c r="X994" s="9">
        <f t="shared" si="196"/>
        <v>-4000</v>
      </c>
      <c r="Y994" s="9">
        <f t="shared" si="200"/>
        <v>0</v>
      </c>
      <c r="Z994" s="9">
        <f t="shared" si="197"/>
        <v>-4000</v>
      </c>
    </row>
    <row r="995" spans="1:26" ht="15">
      <c r="A995" s="8">
        <f t="shared" si="201"/>
        <v>1.0785999999999782</v>
      </c>
      <c r="B995" s="9">
        <f>'Masse et Centrage'!$G$44</f>
        <v>932</v>
      </c>
      <c r="D995" s="8">
        <f t="shared" si="202"/>
        <v>1.0785999999999782</v>
      </c>
      <c r="E995" s="9">
        <v>1043</v>
      </c>
      <c r="G995" s="8">
        <f t="shared" si="203"/>
        <v>1.0785999999999782</v>
      </c>
      <c r="H995" s="9">
        <v>-1000</v>
      </c>
      <c r="J995" s="8">
        <f t="shared" si="204"/>
        <v>1.0786</v>
      </c>
      <c r="K995" s="9">
        <f>IF(J995=N2,'Masse et Centrage'!$G$44,-1000)</f>
        <v>-1000</v>
      </c>
      <c r="L995" s="9">
        <f t="shared" si="198"/>
        <v>0</v>
      </c>
      <c r="S995" s="9">
        <f t="shared" si="205"/>
        <v>1093</v>
      </c>
      <c r="T995" s="9">
        <f>IF(S995&lt;Q8,-1000,IF(S995&lt;=Q10,O10*S995+P10,IF(S995&lt;=Q11,O11*S995+P11,IF(S995&lt;=Q12,O12*S995+P12,8000))))</f>
        <v>8000</v>
      </c>
      <c r="U995" s="9">
        <f>IF(S995&lt;Q13,-1000,IF(S995&lt;=Q15,O15*S995+P15,IF(S995&lt;=Q16,O16*S995+P16,IF(S995&lt;=Q17,O17*S995+P17,8000))))</f>
        <v>8000</v>
      </c>
      <c r="V995" s="9">
        <f>'Perfos Décollage'!F2</f>
        <v>500</v>
      </c>
      <c r="W995" s="9">
        <f t="shared" si="199"/>
        <v>0</v>
      </c>
      <c r="X995" s="9">
        <f t="shared" si="196"/>
        <v>-4000</v>
      </c>
      <c r="Y995" s="9">
        <f t="shared" si="200"/>
        <v>0</v>
      </c>
      <c r="Z995" s="9">
        <f t="shared" si="197"/>
        <v>-4000</v>
      </c>
    </row>
    <row r="996" spans="1:26" ht="15">
      <c r="A996" s="8">
        <f t="shared" si="201"/>
        <v>1.0787999999999782</v>
      </c>
      <c r="B996" s="9">
        <f>'Masse et Centrage'!$G$44</f>
        <v>932</v>
      </c>
      <c r="D996" s="8">
        <f t="shared" si="202"/>
        <v>1.0787999999999782</v>
      </c>
      <c r="E996" s="9">
        <v>1043</v>
      </c>
      <c r="G996" s="8">
        <f t="shared" si="203"/>
        <v>1.0787999999999782</v>
      </c>
      <c r="H996" s="9">
        <v>-1000</v>
      </c>
      <c r="J996" s="8">
        <f t="shared" si="204"/>
        <v>1.0788</v>
      </c>
      <c r="K996" s="9">
        <f>IF(J996=N2,'Masse et Centrage'!$G$44,-1000)</f>
        <v>-1000</v>
      </c>
      <c r="L996" s="9">
        <f t="shared" si="198"/>
        <v>0</v>
      </c>
      <c r="S996" s="9">
        <f t="shared" si="205"/>
        <v>1094</v>
      </c>
      <c r="T996" s="9">
        <f>IF(S996&lt;Q8,-1000,IF(S996&lt;=Q10,O10*S996+P10,IF(S996&lt;=Q11,O11*S996+P11,IF(S996&lt;=Q12,O12*S996+P12,8000))))</f>
        <v>8000</v>
      </c>
      <c r="U996" s="9">
        <f>IF(S996&lt;Q13,-1000,IF(S996&lt;=Q15,O15*S996+P15,IF(S996&lt;=Q16,O16*S996+P16,IF(S996&lt;=Q17,O17*S996+P17,8000))))</f>
        <v>8000</v>
      </c>
      <c r="V996" s="9">
        <f>'Perfos Décollage'!F2</f>
        <v>500</v>
      </c>
      <c r="W996" s="9">
        <f t="shared" si="199"/>
        <v>0</v>
      </c>
      <c r="X996" s="9">
        <f t="shared" si="196"/>
        <v>-4000</v>
      </c>
      <c r="Y996" s="9">
        <f t="shared" si="200"/>
        <v>0</v>
      </c>
      <c r="Z996" s="9">
        <f t="shared" si="197"/>
        <v>-4000</v>
      </c>
    </row>
    <row r="997" spans="1:26" ht="15">
      <c r="A997" s="8">
        <f t="shared" si="201"/>
        <v>1.0789999999999782</v>
      </c>
      <c r="B997" s="9">
        <f>'Masse et Centrage'!$G$44</f>
        <v>932</v>
      </c>
      <c r="D997" s="8">
        <f t="shared" si="202"/>
        <v>1.0789999999999782</v>
      </c>
      <c r="E997" s="9">
        <v>1043</v>
      </c>
      <c r="G997" s="8">
        <f t="shared" si="203"/>
        <v>1.0789999999999782</v>
      </c>
      <c r="H997" s="9">
        <v>-1000</v>
      </c>
      <c r="J997" s="8">
        <f t="shared" si="204"/>
        <v>1.079</v>
      </c>
      <c r="K997" s="9">
        <f>IF(J997=N2,'Masse et Centrage'!$G$44,-1000)</f>
        <v>-1000</v>
      </c>
      <c r="L997" s="9">
        <f t="shared" si="198"/>
        <v>0</v>
      </c>
      <c r="S997" s="9">
        <f t="shared" si="205"/>
        <v>1095</v>
      </c>
      <c r="T997" s="9">
        <f>IF(S997&lt;Q8,-1000,IF(S997&lt;=Q10,O10*S997+P10,IF(S997&lt;=Q11,O11*S997+P11,IF(S997&lt;=Q12,O12*S997+P12,8000))))</f>
        <v>8000</v>
      </c>
      <c r="U997" s="9">
        <f>IF(S997&lt;Q13,-1000,IF(S997&lt;=Q15,O15*S997+P15,IF(S997&lt;=Q16,O16*S997+P16,IF(S997&lt;=Q17,O17*S997+P17,8000))))</f>
        <v>8000</v>
      </c>
      <c r="V997" s="9">
        <f>'Perfos Décollage'!F2</f>
        <v>500</v>
      </c>
      <c r="W997" s="9">
        <f t="shared" si="199"/>
        <v>0</v>
      </c>
      <c r="X997" s="9">
        <f t="shared" si="196"/>
        <v>-4000</v>
      </c>
      <c r="Y997" s="9">
        <f t="shared" si="200"/>
        <v>0</v>
      </c>
      <c r="Z997" s="9">
        <f t="shared" si="197"/>
        <v>-4000</v>
      </c>
    </row>
    <row r="998" spans="1:26" ht="15">
      <c r="A998" s="8">
        <f t="shared" si="201"/>
        <v>1.0791999999999782</v>
      </c>
      <c r="B998" s="9">
        <f>'Masse et Centrage'!$G$44</f>
        <v>932</v>
      </c>
      <c r="D998" s="8">
        <f t="shared" si="202"/>
        <v>1.0791999999999782</v>
      </c>
      <c r="E998" s="9">
        <v>1043</v>
      </c>
      <c r="G998" s="8">
        <f t="shared" si="203"/>
        <v>1.0791999999999782</v>
      </c>
      <c r="H998" s="9">
        <v>-1000</v>
      </c>
      <c r="J998" s="8">
        <f t="shared" si="204"/>
        <v>1.0792</v>
      </c>
      <c r="K998" s="9">
        <f>IF(J998=N2,'Masse et Centrage'!$G$44,-1000)</f>
        <v>-1000</v>
      </c>
      <c r="L998" s="9">
        <f t="shared" si="198"/>
        <v>0</v>
      </c>
      <c r="S998" s="9">
        <f t="shared" si="205"/>
        <v>1096</v>
      </c>
      <c r="T998" s="9">
        <f>IF(S998&lt;Q8,-1000,IF(S998&lt;=Q10,O10*S998+P10,IF(S998&lt;=Q11,O11*S998+P11,IF(S998&lt;=Q12,O12*S998+P12,8000))))</f>
        <v>8000</v>
      </c>
      <c r="U998" s="9">
        <f>IF(S998&lt;Q13,-1000,IF(S998&lt;=Q15,O15*S998+P15,IF(S998&lt;=Q16,O16*S998+P16,IF(S998&lt;=Q17,O17*S998+P17,8000))))</f>
        <v>8000</v>
      </c>
      <c r="V998" s="9">
        <f>'Perfos Décollage'!F2</f>
        <v>500</v>
      </c>
      <c r="W998" s="9">
        <f t="shared" si="199"/>
        <v>0</v>
      </c>
      <c r="X998" s="9">
        <f t="shared" si="196"/>
        <v>-4000</v>
      </c>
      <c r="Y998" s="9">
        <f t="shared" si="200"/>
        <v>0</v>
      </c>
      <c r="Z998" s="9">
        <f t="shared" si="197"/>
        <v>-4000</v>
      </c>
    </row>
    <row r="999" spans="1:26" ht="15">
      <c r="A999" s="8">
        <f t="shared" si="201"/>
        <v>1.0793999999999782</v>
      </c>
      <c r="B999" s="9">
        <f>'Masse et Centrage'!$G$44</f>
        <v>932</v>
      </c>
      <c r="D999" s="8">
        <f t="shared" si="202"/>
        <v>1.0793999999999782</v>
      </c>
      <c r="E999" s="9">
        <v>1043</v>
      </c>
      <c r="G999" s="8">
        <f t="shared" si="203"/>
        <v>1.0793999999999782</v>
      </c>
      <c r="H999" s="9">
        <v>-1000</v>
      </c>
      <c r="J999" s="8">
        <f t="shared" si="204"/>
        <v>1.0794</v>
      </c>
      <c r="K999" s="9">
        <f>IF(J999=N2,'Masse et Centrage'!$G$44,-1000)</f>
        <v>-1000</v>
      </c>
      <c r="L999" s="9">
        <f t="shared" si="198"/>
        <v>0</v>
      </c>
      <c r="S999" s="9">
        <f t="shared" si="205"/>
        <v>1097</v>
      </c>
      <c r="T999" s="9">
        <f>IF(S999&lt;Q8,-1000,IF(S999&lt;=Q10,O10*S999+P10,IF(S999&lt;=Q11,O11*S999+P11,IF(S999&lt;=Q12,O12*S999+P12,8000))))</f>
        <v>8000</v>
      </c>
      <c r="U999" s="9">
        <f>IF(S999&lt;Q13,-1000,IF(S999&lt;=Q15,O15*S999+P15,IF(S999&lt;=Q16,O16*S999+P16,IF(S999&lt;=Q17,O17*S999+P17,8000))))</f>
        <v>8000</v>
      </c>
      <c r="V999" s="9">
        <f>'Perfos Décollage'!F2</f>
        <v>500</v>
      </c>
      <c r="W999" s="9">
        <f t="shared" si="199"/>
        <v>0</v>
      </c>
      <c r="X999" s="9">
        <f t="shared" si="196"/>
        <v>-4000</v>
      </c>
      <c r="Y999" s="9">
        <f t="shared" si="200"/>
        <v>0</v>
      </c>
      <c r="Z999" s="9">
        <f t="shared" si="197"/>
        <v>-4000</v>
      </c>
    </row>
    <row r="1000" spans="1:26" ht="15">
      <c r="A1000" s="8">
        <f t="shared" si="201"/>
        <v>1.0795999999999781</v>
      </c>
      <c r="B1000" s="9">
        <f>'Masse et Centrage'!$G$44</f>
        <v>932</v>
      </c>
      <c r="D1000" s="8">
        <f t="shared" si="202"/>
        <v>1.0795999999999781</v>
      </c>
      <c r="E1000" s="9">
        <v>1043</v>
      </c>
      <c r="G1000" s="8">
        <f t="shared" si="203"/>
        <v>1.0795999999999781</v>
      </c>
      <c r="H1000" s="9">
        <v>-1000</v>
      </c>
      <c r="J1000" s="8">
        <f t="shared" si="204"/>
        <v>1.0796</v>
      </c>
      <c r="K1000" s="9">
        <f>IF(J1000=N2,'Masse et Centrage'!$G$44,-1000)</f>
        <v>-1000</v>
      </c>
      <c r="L1000" s="9">
        <f t="shared" si="198"/>
        <v>0</v>
      </c>
      <c r="S1000" s="9">
        <f t="shared" si="205"/>
        <v>1098</v>
      </c>
      <c r="T1000" s="9">
        <f>IF(S1000&lt;Q8,-1000,IF(S1000&lt;=Q10,O10*S1000+P10,IF(S1000&lt;=Q11,O11*S1000+P11,IF(S1000&lt;=Q12,O12*S1000+P12,8000))))</f>
        <v>8000</v>
      </c>
      <c r="U1000" s="9">
        <f>IF(S1000&lt;Q13,-1000,IF(S1000&lt;=Q15,O15*S1000+P15,IF(S1000&lt;=Q16,O16*S1000+P16,IF(S1000&lt;=Q17,O17*S1000+P17,8000))))</f>
        <v>8000</v>
      </c>
      <c r="V1000" s="9">
        <f>'Perfos Décollage'!F2</f>
        <v>500</v>
      </c>
      <c r="W1000" s="9">
        <f t="shared" si="199"/>
        <v>0</v>
      </c>
      <c r="X1000" s="9">
        <f t="shared" si="196"/>
        <v>-4000</v>
      </c>
      <c r="Y1000" s="9">
        <f t="shared" si="200"/>
        <v>0</v>
      </c>
      <c r="Z1000" s="9">
        <f t="shared" si="197"/>
        <v>-4000</v>
      </c>
    </row>
    <row r="1001" spans="1:26" ht="15">
      <c r="A1001" s="8">
        <f t="shared" si="201"/>
        <v>1.079799999999978</v>
      </c>
      <c r="B1001" s="9">
        <f>'Masse et Centrage'!$G$44</f>
        <v>932</v>
      </c>
      <c r="D1001" s="8">
        <f t="shared" si="202"/>
        <v>1.079799999999978</v>
      </c>
      <c r="E1001" s="9">
        <v>1043</v>
      </c>
      <c r="G1001" s="8">
        <f t="shared" si="203"/>
        <v>1.079799999999978</v>
      </c>
      <c r="H1001" s="9">
        <v>-1000</v>
      </c>
      <c r="J1001" s="8">
        <f t="shared" si="204"/>
        <v>1.0798</v>
      </c>
      <c r="K1001" s="9">
        <f>IF(J1001=N2,'Masse et Centrage'!$G$44,-1000)</f>
        <v>-1000</v>
      </c>
      <c r="L1001" s="9">
        <f t="shared" si="198"/>
        <v>0</v>
      </c>
      <c r="S1001" s="9">
        <f t="shared" si="205"/>
        <v>1099</v>
      </c>
      <c r="T1001" s="9">
        <f>IF(S1001&lt;Q8,-1000,IF(S1001&lt;=Q10,O10*S1001+P10,IF(S1001&lt;=Q11,O11*S1001+P11,IF(S1001&lt;=Q12,O12*S1001+P12,8000))))</f>
        <v>8000</v>
      </c>
      <c r="U1001" s="9">
        <f>IF(S1001&lt;Q13,-1000,IF(S1001&lt;=Q15,O15*S1001+P15,IF(S1001&lt;=Q16,O16*S1001+P16,IF(S1001&lt;=Q17,O17*S1001+P17,8000))))</f>
        <v>8000</v>
      </c>
      <c r="V1001" s="9">
        <f>'Perfos Décollage'!F2</f>
        <v>500</v>
      </c>
      <c r="W1001" s="9">
        <f t="shared" si="199"/>
        <v>0</v>
      </c>
      <c r="X1001" s="9">
        <f t="shared" si="196"/>
        <v>-4000</v>
      </c>
      <c r="Y1001" s="9">
        <f t="shared" si="200"/>
        <v>0</v>
      </c>
      <c r="Z1001" s="9">
        <f t="shared" si="197"/>
        <v>-4000</v>
      </c>
    </row>
    <row r="1002" spans="1:26" ht="15">
      <c r="A1002" s="8">
        <f t="shared" si="201"/>
        <v>1.079999999999978</v>
      </c>
      <c r="B1002" s="9">
        <f>'Masse et Centrage'!$G$44</f>
        <v>932</v>
      </c>
      <c r="D1002" s="8">
        <f t="shared" si="202"/>
        <v>1.079999999999978</v>
      </c>
      <c r="E1002" s="9">
        <v>1043</v>
      </c>
      <c r="G1002" s="8">
        <f t="shared" si="203"/>
        <v>1.079999999999978</v>
      </c>
      <c r="H1002" s="9">
        <v>-1000</v>
      </c>
      <c r="J1002" s="8">
        <f t="shared" si="204"/>
        <v>1.08</v>
      </c>
      <c r="K1002" s="9">
        <f>IF(J1002=N2,'Masse et Centrage'!$G$44,-1000)</f>
        <v>-1000</v>
      </c>
      <c r="L1002" s="9">
        <f t="shared" si="198"/>
        <v>0</v>
      </c>
      <c r="S1002" s="9">
        <f t="shared" si="205"/>
        <v>1100</v>
      </c>
      <c r="T1002" s="9">
        <f>IF(S1002&lt;Q8,-1000,IF(S1002&lt;=Q10,O10*S1002+P10,IF(S1002&lt;=Q11,O11*S1002+P11,IF(S1002&lt;=Q12,O12*S1002+P12,8000))))</f>
        <v>8000</v>
      </c>
      <c r="U1002" s="9">
        <f>IF(S1002&lt;Q13,-1000,IF(S1002&lt;=Q15,O15*S1002+P15,IF(S1002&lt;=Q16,O16*S1002+P16,IF(S1002&lt;=Q17,O17*S1002+P17,8000))))</f>
        <v>8000</v>
      </c>
      <c r="V1002" s="9">
        <f>'Perfos Décollage'!F2</f>
        <v>500</v>
      </c>
      <c r="W1002" s="9">
        <f t="shared" si="199"/>
        <v>0</v>
      </c>
      <c r="X1002" s="9">
        <f t="shared" si="196"/>
        <v>-4000</v>
      </c>
      <c r="Y1002" s="9">
        <f t="shared" si="200"/>
        <v>0</v>
      </c>
      <c r="Z1002" s="9">
        <f t="shared" si="197"/>
        <v>-4000</v>
      </c>
    </row>
    <row r="1003" spans="1:26" ht="15">
      <c r="A1003" s="8">
        <f t="shared" si="201"/>
        <v>1.080199999999978</v>
      </c>
      <c r="B1003" s="9">
        <f>'Masse et Centrage'!$G$44</f>
        <v>932</v>
      </c>
      <c r="D1003" s="8">
        <f t="shared" si="202"/>
        <v>1.080199999999978</v>
      </c>
      <c r="E1003" s="9">
        <v>1043</v>
      </c>
      <c r="G1003" s="8">
        <f t="shared" si="203"/>
        <v>1.080199999999978</v>
      </c>
      <c r="H1003" s="9">
        <v>-1000</v>
      </c>
      <c r="J1003" s="8">
        <f t="shared" si="204"/>
        <v>1.0802</v>
      </c>
      <c r="K1003" s="9">
        <f>IF(J1003=N2,'Masse et Centrage'!$G$44,-1000)</f>
        <v>-1000</v>
      </c>
      <c r="L1003" s="9">
        <f t="shared" si="198"/>
        <v>0</v>
      </c>
      <c r="S1003" s="9">
        <f t="shared" si="205"/>
        <v>1101</v>
      </c>
      <c r="T1003" s="9">
        <f>IF(S1003&lt;Q8,-1000,IF(S1003&lt;=Q10,O10*S1003+P10,IF(S1003&lt;=Q11,O11*S1003+P11,IF(S1003&lt;=Q12,O12*S1003+P12,8000))))</f>
        <v>8000</v>
      </c>
      <c r="U1003" s="9">
        <f>IF(S1003&lt;Q13,-1000,IF(S1003&lt;=Q15,O15*S1003+P15,IF(S1003&lt;=Q16,O16*S1003+P16,IF(S1003&lt;=Q17,O17*S1003+P17,8000))))</f>
        <v>8000</v>
      </c>
      <c r="V1003" s="9">
        <f>'Perfos Décollage'!F2</f>
        <v>500</v>
      </c>
      <c r="W1003" s="9">
        <f t="shared" si="199"/>
        <v>0</v>
      </c>
      <c r="X1003" s="9">
        <f t="shared" si="196"/>
        <v>-4000</v>
      </c>
      <c r="Y1003" s="9">
        <f t="shared" si="200"/>
        <v>0</v>
      </c>
      <c r="Z1003" s="9">
        <f t="shared" si="197"/>
        <v>-4000</v>
      </c>
    </row>
    <row r="1004" spans="1:26" ht="15">
      <c r="A1004" s="8">
        <f t="shared" si="201"/>
        <v>1.080399999999978</v>
      </c>
      <c r="B1004" s="9">
        <f>'Masse et Centrage'!$G$44</f>
        <v>932</v>
      </c>
      <c r="D1004" s="8">
        <f t="shared" si="202"/>
        <v>1.080399999999978</v>
      </c>
      <c r="E1004" s="9">
        <v>1043</v>
      </c>
      <c r="G1004" s="8">
        <f t="shared" si="203"/>
        <v>1.080399999999978</v>
      </c>
      <c r="H1004" s="9">
        <v>-1000</v>
      </c>
      <c r="J1004" s="8">
        <f t="shared" si="204"/>
        <v>1.0804</v>
      </c>
      <c r="K1004" s="9">
        <f>IF(J1004=N2,'Masse et Centrage'!$G$44,-1000)</f>
        <v>-1000</v>
      </c>
      <c r="L1004" s="9">
        <f t="shared" si="198"/>
        <v>0</v>
      </c>
      <c r="S1004" s="9">
        <f t="shared" si="205"/>
        <v>1102</v>
      </c>
      <c r="T1004" s="9">
        <f>IF(S1004&lt;Q8,-1000,IF(S1004&lt;=Q10,O10*S1004+P10,IF(S1004&lt;=Q11,O11*S1004+P11,IF(S1004&lt;=Q12,O12*S1004+P12,8000))))</f>
        <v>8000</v>
      </c>
      <c r="U1004" s="9">
        <f>IF(S1004&lt;Q13,-1000,IF(S1004&lt;=Q15,O15*S1004+P15,IF(S1004&lt;=Q16,O16*S1004+P16,IF(S1004&lt;=Q17,O17*S1004+P17,8000))))</f>
        <v>8000</v>
      </c>
      <c r="V1004" s="9">
        <f>'Perfos Décollage'!F2</f>
        <v>500</v>
      </c>
      <c r="W1004" s="9">
        <f t="shared" si="199"/>
        <v>0</v>
      </c>
      <c r="X1004" s="9">
        <f t="shared" si="196"/>
        <v>-4000</v>
      </c>
      <c r="Y1004" s="9">
        <f t="shared" si="200"/>
        <v>0</v>
      </c>
      <c r="Z1004" s="9">
        <f t="shared" si="197"/>
        <v>-4000</v>
      </c>
    </row>
    <row r="1005" spans="1:26" ht="15">
      <c r="A1005" s="8">
        <f t="shared" si="201"/>
        <v>1.080599999999978</v>
      </c>
      <c r="B1005" s="9">
        <f>'Masse et Centrage'!$G$44</f>
        <v>932</v>
      </c>
      <c r="D1005" s="8">
        <f t="shared" si="202"/>
        <v>1.080599999999978</v>
      </c>
      <c r="E1005" s="9">
        <v>1043</v>
      </c>
      <c r="G1005" s="8">
        <f t="shared" si="203"/>
        <v>1.080599999999978</v>
      </c>
      <c r="H1005" s="9">
        <v>-1000</v>
      </c>
      <c r="J1005" s="8">
        <f t="shared" si="204"/>
        <v>1.0806</v>
      </c>
      <c r="K1005" s="9">
        <f>IF(J1005=N2,'Masse et Centrage'!$G$44,-1000)</f>
        <v>-1000</v>
      </c>
      <c r="L1005" s="9">
        <f t="shared" si="198"/>
        <v>0</v>
      </c>
      <c r="S1005" s="9">
        <f t="shared" si="205"/>
        <v>1103</v>
      </c>
      <c r="T1005" s="9">
        <f>IF(S1005&lt;Q8,-1000,IF(S1005&lt;=Q10,O10*S1005+P10,IF(S1005&lt;=Q11,O11*S1005+P11,IF(S1005&lt;=Q12,O12*S1005+P12,8000))))</f>
        <v>8000</v>
      </c>
      <c r="U1005" s="9">
        <f>IF(S1005&lt;Q13,-1000,IF(S1005&lt;=Q15,O15*S1005+P15,IF(S1005&lt;=Q16,O16*S1005+P16,IF(S1005&lt;=Q17,O17*S1005+P17,8000))))</f>
        <v>8000</v>
      </c>
      <c r="V1005" s="9">
        <f>'Perfos Décollage'!F2</f>
        <v>500</v>
      </c>
      <c r="W1005" s="9">
        <f t="shared" si="199"/>
        <v>0</v>
      </c>
      <c r="X1005" s="9">
        <f t="shared" si="196"/>
        <v>-4000</v>
      </c>
      <c r="Y1005" s="9">
        <f t="shared" si="200"/>
        <v>0</v>
      </c>
      <c r="Z1005" s="9">
        <f t="shared" si="197"/>
        <v>-4000</v>
      </c>
    </row>
    <row r="1006" spans="1:26" ht="15">
      <c r="A1006" s="8">
        <f t="shared" si="201"/>
        <v>1.080799999999978</v>
      </c>
      <c r="B1006" s="9">
        <f>'Masse et Centrage'!$G$44</f>
        <v>932</v>
      </c>
      <c r="D1006" s="8">
        <f t="shared" si="202"/>
        <v>1.080799999999978</v>
      </c>
      <c r="E1006" s="9">
        <v>1043</v>
      </c>
      <c r="G1006" s="8">
        <f t="shared" si="203"/>
        <v>1.080799999999978</v>
      </c>
      <c r="H1006" s="9">
        <v>-1000</v>
      </c>
      <c r="J1006" s="8">
        <f t="shared" si="204"/>
        <v>1.0808</v>
      </c>
      <c r="K1006" s="9">
        <f>IF(J1006=N2,'Masse et Centrage'!$G$44,-1000)</f>
        <v>-1000</v>
      </c>
      <c r="L1006" s="9">
        <f t="shared" si="198"/>
        <v>0</v>
      </c>
      <c r="S1006" s="9">
        <f t="shared" si="205"/>
        <v>1104</v>
      </c>
      <c r="T1006" s="9">
        <f>IF(S1006&lt;Q8,-1000,IF(S1006&lt;=Q10,O10*S1006+P10,IF(S1006&lt;=Q11,O11*S1006+P11,IF(S1006&lt;=Q12,O12*S1006+P12,8000))))</f>
        <v>8000</v>
      </c>
      <c r="U1006" s="9">
        <f>IF(S1006&lt;Q13,-1000,IF(S1006&lt;=Q15,O15*S1006+P15,IF(S1006&lt;=Q16,O16*S1006+P16,IF(S1006&lt;=Q17,O17*S1006+P17,8000))))</f>
        <v>8000</v>
      </c>
      <c r="V1006" s="9">
        <f>'Perfos Décollage'!F2</f>
        <v>500</v>
      </c>
      <c r="W1006" s="9">
        <f t="shared" si="199"/>
        <v>0</v>
      </c>
      <c r="X1006" s="9">
        <f t="shared" si="196"/>
        <v>-4000</v>
      </c>
      <c r="Y1006" s="9">
        <f t="shared" si="200"/>
        <v>0</v>
      </c>
      <c r="Z1006" s="9">
        <f t="shared" si="197"/>
        <v>-4000</v>
      </c>
    </row>
    <row r="1007" spans="1:26" ht="15">
      <c r="A1007" s="8">
        <f t="shared" si="201"/>
        <v>1.080999999999978</v>
      </c>
      <c r="B1007" s="9">
        <f>'Masse et Centrage'!$G$44</f>
        <v>932</v>
      </c>
      <c r="D1007" s="8">
        <f t="shared" si="202"/>
        <v>1.080999999999978</v>
      </c>
      <c r="E1007" s="9">
        <v>1043</v>
      </c>
      <c r="G1007" s="8">
        <f t="shared" si="203"/>
        <v>1.080999999999978</v>
      </c>
      <c r="H1007" s="9">
        <v>-1000</v>
      </c>
      <c r="J1007" s="8">
        <f t="shared" si="204"/>
        <v>1.081</v>
      </c>
      <c r="K1007" s="9">
        <f>IF(J1007=N2,'Masse et Centrage'!$G$44,-1000)</f>
        <v>-1000</v>
      </c>
      <c r="L1007" s="9">
        <f t="shared" si="198"/>
        <v>0</v>
      </c>
      <c r="S1007" s="9">
        <f t="shared" si="205"/>
        <v>1105</v>
      </c>
      <c r="T1007" s="9">
        <f>IF(S1007&lt;Q8,-1000,IF(S1007&lt;=Q10,O10*S1007+P10,IF(S1007&lt;=Q11,O11*S1007+P11,IF(S1007&lt;=Q12,O12*S1007+P12,8000))))</f>
        <v>8000</v>
      </c>
      <c r="U1007" s="9">
        <f>IF(S1007&lt;Q13,-1000,IF(S1007&lt;=Q15,O15*S1007+P15,IF(S1007&lt;=Q16,O16*S1007+P16,IF(S1007&lt;=Q17,O17*S1007+P17,8000))))</f>
        <v>8000</v>
      </c>
      <c r="V1007" s="9">
        <f>'Perfos Décollage'!F2</f>
        <v>500</v>
      </c>
      <c r="W1007" s="9">
        <f t="shared" si="199"/>
        <v>0</v>
      </c>
      <c r="X1007" s="9">
        <f t="shared" si="196"/>
        <v>-4000</v>
      </c>
      <c r="Y1007" s="9">
        <f t="shared" si="200"/>
        <v>0</v>
      </c>
      <c r="Z1007" s="9">
        <f t="shared" si="197"/>
        <v>-4000</v>
      </c>
    </row>
    <row r="1008" spans="1:26" ht="15">
      <c r="A1008" s="8">
        <f t="shared" si="201"/>
        <v>1.081199999999978</v>
      </c>
      <c r="B1008" s="9">
        <f>'Masse et Centrage'!$G$44</f>
        <v>932</v>
      </c>
      <c r="D1008" s="8">
        <f t="shared" si="202"/>
        <v>1.081199999999978</v>
      </c>
      <c r="E1008" s="9">
        <v>1043</v>
      </c>
      <c r="G1008" s="8">
        <f t="shared" si="203"/>
        <v>1.081199999999978</v>
      </c>
      <c r="H1008" s="9">
        <v>-1000</v>
      </c>
      <c r="J1008" s="8">
        <f t="shared" si="204"/>
        <v>1.0812</v>
      </c>
      <c r="K1008" s="9">
        <f>IF(J1008=N2,'Masse et Centrage'!$G$44,-1000)</f>
        <v>-1000</v>
      </c>
      <c r="L1008" s="9">
        <f t="shared" si="198"/>
        <v>0</v>
      </c>
      <c r="S1008" s="9">
        <f t="shared" si="205"/>
        <v>1106</v>
      </c>
      <c r="T1008" s="9">
        <f>IF(S1008&lt;Q8,-1000,IF(S1008&lt;=Q10,O10*S1008+P10,IF(S1008&lt;=Q11,O11*S1008+P11,IF(S1008&lt;=Q12,O12*S1008+P12,8000))))</f>
        <v>8000</v>
      </c>
      <c r="U1008" s="9">
        <f>IF(S1008&lt;Q13,-1000,IF(S1008&lt;=Q15,O15*S1008+P15,IF(S1008&lt;=Q16,O16*S1008+P16,IF(S1008&lt;=Q17,O17*S1008+P17,8000))))</f>
        <v>8000</v>
      </c>
      <c r="V1008" s="9">
        <f>'Perfos Décollage'!F2</f>
        <v>500</v>
      </c>
      <c r="W1008" s="9">
        <f t="shared" si="199"/>
        <v>0</v>
      </c>
      <c r="X1008" s="9">
        <f t="shared" si="196"/>
        <v>-4000</v>
      </c>
      <c r="Y1008" s="9">
        <f t="shared" si="200"/>
        <v>0</v>
      </c>
      <c r="Z1008" s="9">
        <f t="shared" si="197"/>
        <v>-4000</v>
      </c>
    </row>
    <row r="1009" spans="1:26" ht="15">
      <c r="A1009" s="8">
        <f t="shared" si="201"/>
        <v>1.081399999999978</v>
      </c>
      <c r="B1009" s="9">
        <f>'Masse et Centrage'!$G$44</f>
        <v>932</v>
      </c>
      <c r="D1009" s="8">
        <f t="shared" si="202"/>
        <v>1.081399999999978</v>
      </c>
      <c r="E1009" s="9">
        <v>1043</v>
      </c>
      <c r="G1009" s="8">
        <f t="shared" si="203"/>
        <v>1.081399999999978</v>
      </c>
      <c r="H1009" s="9">
        <v>-1000</v>
      </c>
      <c r="J1009" s="8">
        <f t="shared" si="204"/>
        <v>1.0814</v>
      </c>
      <c r="K1009" s="9">
        <f>IF(J1009=N2,'Masse et Centrage'!$G$44,-1000)</f>
        <v>-1000</v>
      </c>
      <c r="L1009" s="9">
        <f t="shared" si="198"/>
        <v>0</v>
      </c>
      <c r="S1009" s="9">
        <f t="shared" si="205"/>
        <v>1107</v>
      </c>
      <c r="T1009" s="9">
        <f>IF(S1009&lt;Q8,-1000,IF(S1009&lt;=Q10,O10*S1009+P10,IF(S1009&lt;=Q11,O11*S1009+P11,IF(S1009&lt;=Q12,O12*S1009+P12,8000))))</f>
        <v>8000</v>
      </c>
      <c r="U1009" s="9">
        <f>IF(S1009&lt;Q13,-1000,IF(S1009&lt;=Q15,O15*S1009+P15,IF(S1009&lt;=Q16,O16*S1009+P16,IF(S1009&lt;=Q17,O17*S1009+P17,8000))))</f>
        <v>8000</v>
      </c>
      <c r="V1009" s="9">
        <f>'Perfos Décollage'!F2</f>
        <v>500</v>
      </c>
      <c r="W1009" s="9">
        <f t="shared" si="199"/>
        <v>0</v>
      </c>
      <c r="X1009" s="9">
        <f t="shared" si="196"/>
        <v>-4000</v>
      </c>
      <c r="Y1009" s="9">
        <f t="shared" si="200"/>
        <v>0</v>
      </c>
      <c r="Z1009" s="9">
        <f t="shared" si="197"/>
        <v>-4000</v>
      </c>
    </row>
    <row r="1010" spans="1:26" ht="15">
      <c r="A1010" s="8">
        <f t="shared" si="201"/>
        <v>1.081599999999978</v>
      </c>
      <c r="B1010" s="9">
        <f>'Masse et Centrage'!$G$44</f>
        <v>932</v>
      </c>
      <c r="D1010" s="8">
        <f t="shared" si="202"/>
        <v>1.081599999999978</v>
      </c>
      <c r="E1010" s="9">
        <v>1043</v>
      </c>
      <c r="G1010" s="8">
        <f t="shared" si="203"/>
        <v>1.081599999999978</v>
      </c>
      <c r="H1010" s="9">
        <v>-1000</v>
      </c>
      <c r="J1010" s="8">
        <f t="shared" si="204"/>
        <v>1.0816</v>
      </c>
      <c r="K1010" s="9">
        <f>IF(J1010=N2,'Masse et Centrage'!$G$44,-1000)</f>
        <v>-1000</v>
      </c>
      <c r="L1010" s="9">
        <f t="shared" si="198"/>
        <v>0</v>
      </c>
      <c r="S1010" s="9">
        <f t="shared" si="205"/>
        <v>1108</v>
      </c>
      <c r="T1010" s="9">
        <f>IF(S1010&lt;Q8,-1000,IF(S1010&lt;=Q10,O10*S1010+P10,IF(S1010&lt;=Q11,O11*S1010+P11,IF(S1010&lt;=Q12,O12*S1010+P12,8000))))</f>
        <v>8000</v>
      </c>
      <c r="U1010" s="9">
        <f>IF(S1010&lt;Q13,-1000,IF(S1010&lt;=Q15,O15*S1010+P15,IF(S1010&lt;=Q16,O16*S1010+P16,IF(S1010&lt;=Q17,O17*S1010+P17,8000))))</f>
        <v>8000</v>
      </c>
      <c r="V1010" s="9">
        <f>'Perfos Décollage'!F2</f>
        <v>500</v>
      </c>
      <c r="W1010" s="9">
        <f t="shared" si="199"/>
        <v>0</v>
      </c>
      <c r="X1010" s="9">
        <f t="shared" si="196"/>
        <v>-4000</v>
      </c>
      <c r="Y1010" s="9">
        <f t="shared" si="200"/>
        <v>0</v>
      </c>
      <c r="Z1010" s="9">
        <f t="shared" si="197"/>
        <v>-4000</v>
      </c>
    </row>
    <row r="1011" spans="1:26" ht="15">
      <c r="A1011" s="8">
        <f t="shared" si="201"/>
        <v>1.081799999999978</v>
      </c>
      <c r="B1011" s="9">
        <f>'Masse et Centrage'!$G$44</f>
        <v>932</v>
      </c>
      <c r="D1011" s="8">
        <f t="shared" si="202"/>
        <v>1.081799999999978</v>
      </c>
      <c r="E1011" s="9">
        <v>1043</v>
      </c>
      <c r="G1011" s="8">
        <f t="shared" si="203"/>
        <v>1.081799999999978</v>
      </c>
      <c r="H1011" s="9">
        <v>-1000</v>
      </c>
      <c r="J1011" s="8">
        <f t="shared" si="204"/>
        <v>1.0818</v>
      </c>
      <c r="K1011" s="9">
        <f>IF(J1011=N2,'Masse et Centrage'!$G$44,-1000)</f>
        <v>-1000</v>
      </c>
      <c r="L1011" s="9">
        <f t="shared" si="198"/>
        <v>0</v>
      </c>
      <c r="S1011" s="9">
        <f t="shared" si="205"/>
        <v>1109</v>
      </c>
      <c r="T1011" s="9">
        <f>IF(S1011&lt;Q8,-1000,IF(S1011&lt;=Q10,O10*S1011+P10,IF(S1011&lt;=Q11,O11*S1011+P11,IF(S1011&lt;=Q12,O12*S1011+P12,8000))))</f>
        <v>8000</v>
      </c>
      <c r="U1011" s="9">
        <f>IF(S1011&lt;Q13,-1000,IF(S1011&lt;=Q15,O15*S1011+P15,IF(S1011&lt;=Q16,O16*S1011+P16,IF(S1011&lt;=Q17,O17*S1011+P17,8000))))</f>
        <v>8000</v>
      </c>
      <c r="V1011" s="9">
        <f>'Perfos Décollage'!F2</f>
        <v>500</v>
      </c>
      <c r="W1011" s="9">
        <f t="shared" si="199"/>
        <v>0</v>
      </c>
      <c r="X1011" s="9">
        <f t="shared" si="196"/>
        <v>-4000</v>
      </c>
      <c r="Y1011" s="9">
        <f t="shared" si="200"/>
        <v>0</v>
      </c>
      <c r="Z1011" s="9">
        <f t="shared" si="197"/>
        <v>-4000</v>
      </c>
    </row>
    <row r="1012" spans="1:26" ht="15">
      <c r="A1012" s="8">
        <f t="shared" si="201"/>
        <v>1.0819999999999779</v>
      </c>
      <c r="B1012" s="9">
        <f>'Masse et Centrage'!$G$44</f>
        <v>932</v>
      </c>
      <c r="D1012" s="8">
        <f t="shared" si="202"/>
        <v>1.0819999999999779</v>
      </c>
      <c r="E1012" s="9">
        <v>1043</v>
      </c>
      <c r="G1012" s="8">
        <f t="shared" si="203"/>
        <v>1.0819999999999779</v>
      </c>
      <c r="H1012" s="9">
        <v>-1000</v>
      </c>
      <c r="J1012" s="8">
        <f t="shared" si="204"/>
        <v>1.082</v>
      </c>
      <c r="K1012" s="9">
        <f>IF(J1012=N2,'Masse et Centrage'!$G$44,-1000)</f>
        <v>-1000</v>
      </c>
      <c r="L1012" s="9">
        <f t="shared" si="198"/>
        <v>0</v>
      </c>
      <c r="S1012" s="9">
        <f t="shared" si="205"/>
        <v>1110</v>
      </c>
      <c r="T1012" s="9">
        <f>IF(S1012&lt;Q8,-1000,IF(S1012&lt;=Q10,O10*S1012+P10,IF(S1012&lt;=Q11,O11*S1012+P11,IF(S1012&lt;=Q12,O12*S1012+P12,8000))))</f>
        <v>8000</v>
      </c>
      <c r="U1012" s="9">
        <f>IF(S1012&lt;Q13,-1000,IF(S1012&lt;=Q15,O15*S1012+P15,IF(S1012&lt;=Q16,O16*S1012+P16,IF(S1012&lt;=Q17,O17*S1012+P17,8000))))</f>
        <v>8000</v>
      </c>
      <c r="V1012" s="9">
        <f>'Perfos Décollage'!F2</f>
        <v>500</v>
      </c>
      <c r="W1012" s="9">
        <f t="shared" si="199"/>
        <v>0</v>
      </c>
      <c r="X1012" s="9">
        <f t="shared" si="196"/>
        <v>-4000</v>
      </c>
      <c r="Y1012" s="9">
        <f t="shared" si="200"/>
        <v>0</v>
      </c>
      <c r="Z1012" s="9">
        <f t="shared" si="197"/>
        <v>-4000</v>
      </c>
    </row>
    <row r="1013" spans="1:26" ht="15">
      <c r="A1013" s="8">
        <f t="shared" si="201"/>
        <v>1.0821999999999778</v>
      </c>
      <c r="B1013" s="9">
        <f>'Masse et Centrage'!$G$44</f>
        <v>932</v>
      </c>
      <c r="D1013" s="8">
        <f t="shared" si="202"/>
        <v>1.0821999999999778</v>
      </c>
      <c r="E1013" s="9">
        <v>1043</v>
      </c>
      <c r="G1013" s="8">
        <f t="shared" si="203"/>
        <v>1.0821999999999778</v>
      </c>
      <c r="H1013" s="9">
        <v>-1000</v>
      </c>
      <c r="J1013" s="8">
        <f t="shared" si="204"/>
        <v>1.0822</v>
      </c>
      <c r="K1013" s="9">
        <f>IF(J1013=N2,'Masse et Centrage'!$G$44,-1000)</f>
        <v>-1000</v>
      </c>
      <c r="L1013" s="9">
        <f t="shared" si="198"/>
        <v>0</v>
      </c>
      <c r="S1013" s="9">
        <f t="shared" si="205"/>
        <v>1111</v>
      </c>
      <c r="T1013" s="9">
        <f>IF(S1013&lt;Q8,-1000,IF(S1013&lt;=Q10,O10*S1013+P10,IF(S1013&lt;=Q11,O11*S1013+P11,IF(S1013&lt;=Q12,O12*S1013+P12,8000))))</f>
        <v>8000</v>
      </c>
      <c r="U1013" s="9">
        <f>IF(S1013&lt;Q13,-1000,IF(S1013&lt;=Q15,O15*S1013+P15,IF(S1013&lt;=Q16,O16*S1013+P16,IF(S1013&lt;=Q17,O17*S1013+P17,8000))))</f>
        <v>8000</v>
      </c>
      <c r="V1013" s="9">
        <f>'Perfos Décollage'!F2</f>
        <v>500</v>
      </c>
      <c r="W1013" s="9">
        <f t="shared" si="199"/>
        <v>0</v>
      </c>
      <c r="X1013" s="9">
        <f t="shared" si="196"/>
        <v>-4000</v>
      </c>
      <c r="Y1013" s="9">
        <f t="shared" si="200"/>
        <v>0</v>
      </c>
      <c r="Z1013" s="9">
        <f t="shared" si="197"/>
        <v>-4000</v>
      </c>
    </row>
    <row r="1014" spans="1:26" ht="15">
      <c r="A1014" s="8">
        <f t="shared" si="201"/>
        <v>1.0823999999999778</v>
      </c>
      <c r="B1014" s="9">
        <f>'Masse et Centrage'!$G$44</f>
        <v>932</v>
      </c>
      <c r="D1014" s="8">
        <f t="shared" si="202"/>
        <v>1.0823999999999778</v>
      </c>
      <c r="E1014" s="9">
        <v>1043</v>
      </c>
      <c r="G1014" s="8">
        <f t="shared" si="203"/>
        <v>1.0823999999999778</v>
      </c>
      <c r="H1014" s="9">
        <v>-1000</v>
      </c>
      <c r="J1014" s="8">
        <f t="shared" si="204"/>
        <v>1.0824</v>
      </c>
      <c r="K1014" s="9">
        <f>IF(J1014=N2,'Masse et Centrage'!$G$44,-1000)</f>
        <v>-1000</v>
      </c>
      <c r="L1014" s="9">
        <f t="shared" si="198"/>
        <v>0</v>
      </c>
      <c r="S1014" s="9">
        <f t="shared" si="205"/>
        <v>1112</v>
      </c>
      <c r="T1014" s="9">
        <f>IF(S1014&lt;Q8,-1000,IF(S1014&lt;=Q10,O10*S1014+P10,IF(S1014&lt;=Q11,O11*S1014+P11,IF(S1014&lt;=Q12,O12*S1014+P12,8000))))</f>
        <v>8000</v>
      </c>
      <c r="U1014" s="9">
        <f>IF(S1014&lt;Q13,-1000,IF(S1014&lt;=Q15,O15*S1014+P15,IF(S1014&lt;=Q16,O16*S1014+P16,IF(S1014&lt;=Q17,O17*S1014+P17,8000))))</f>
        <v>8000</v>
      </c>
      <c r="V1014" s="9">
        <f>'Perfos Décollage'!F2</f>
        <v>500</v>
      </c>
      <c r="W1014" s="9">
        <f t="shared" si="199"/>
        <v>0</v>
      </c>
      <c r="X1014" s="9">
        <f t="shared" si="196"/>
        <v>-4000</v>
      </c>
      <c r="Y1014" s="9">
        <f t="shared" si="200"/>
        <v>0</v>
      </c>
      <c r="Z1014" s="9">
        <f t="shared" si="197"/>
        <v>-4000</v>
      </c>
    </row>
    <row r="1015" spans="1:26" ht="15">
      <c r="A1015" s="8">
        <f t="shared" si="201"/>
        <v>1.0825999999999778</v>
      </c>
      <c r="B1015" s="9">
        <f>'Masse et Centrage'!$G$44</f>
        <v>932</v>
      </c>
      <c r="D1015" s="8">
        <f t="shared" si="202"/>
        <v>1.0825999999999778</v>
      </c>
      <c r="E1015" s="9">
        <v>1043</v>
      </c>
      <c r="G1015" s="8">
        <f t="shared" si="203"/>
        <v>1.0825999999999778</v>
      </c>
      <c r="H1015" s="9">
        <v>-1000</v>
      </c>
      <c r="J1015" s="8">
        <f t="shared" si="204"/>
        <v>1.0826</v>
      </c>
      <c r="K1015" s="9">
        <f>IF(J1015=N2,'Masse et Centrage'!$G$44,-1000)</f>
        <v>-1000</v>
      </c>
      <c r="L1015" s="9">
        <f t="shared" si="198"/>
        <v>0</v>
      </c>
      <c r="S1015" s="9">
        <f t="shared" si="205"/>
        <v>1113</v>
      </c>
      <c r="T1015" s="9">
        <f>IF(S1015&lt;Q8,-1000,IF(S1015&lt;=Q10,O10*S1015+P10,IF(S1015&lt;=Q11,O11*S1015+P11,IF(S1015&lt;=Q12,O12*S1015+P12,8000))))</f>
        <v>8000</v>
      </c>
      <c r="U1015" s="9">
        <f>IF(S1015&lt;Q13,-1000,IF(S1015&lt;=Q15,O15*S1015+P15,IF(S1015&lt;=Q16,O16*S1015+P16,IF(S1015&lt;=Q17,O17*S1015+P17,8000))))</f>
        <v>8000</v>
      </c>
      <c r="V1015" s="9">
        <f>'Perfos Décollage'!F2</f>
        <v>500</v>
      </c>
      <c r="W1015" s="9">
        <f t="shared" si="199"/>
        <v>0</v>
      </c>
      <c r="X1015" s="9">
        <f t="shared" si="196"/>
        <v>-4000</v>
      </c>
      <c r="Y1015" s="9">
        <f t="shared" si="200"/>
        <v>0</v>
      </c>
      <c r="Z1015" s="9">
        <f t="shared" si="197"/>
        <v>-4000</v>
      </c>
    </row>
    <row r="1016" spans="1:26" ht="15">
      <c r="A1016" s="8">
        <f t="shared" si="201"/>
        <v>1.0827999999999778</v>
      </c>
      <c r="B1016" s="9">
        <f>'Masse et Centrage'!$G$44</f>
        <v>932</v>
      </c>
      <c r="D1016" s="8">
        <f t="shared" si="202"/>
        <v>1.0827999999999778</v>
      </c>
      <c r="E1016" s="9">
        <v>1043</v>
      </c>
      <c r="G1016" s="8">
        <f t="shared" si="203"/>
        <v>1.0827999999999778</v>
      </c>
      <c r="H1016" s="9">
        <v>-1000</v>
      </c>
      <c r="J1016" s="8">
        <f t="shared" si="204"/>
        <v>1.0828</v>
      </c>
      <c r="K1016" s="9">
        <f>IF(J1016=N2,'Masse et Centrage'!$G$44,-1000)</f>
        <v>-1000</v>
      </c>
      <c r="L1016" s="9">
        <f t="shared" si="198"/>
        <v>0</v>
      </c>
      <c r="S1016" s="9">
        <f t="shared" si="205"/>
        <v>1114</v>
      </c>
      <c r="T1016" s="9">
        <f>IF(S1016&lt;Q8,-1000,IF(S1016&lt;=Q10,O10*S1016+P10,IF(S1016&lt;=Q11,O11*S1016+P11,IF(S1016&lt;=Q12,O12*S1016+P12,8000))))</f>
        <v>8000</v>
      </c>
      <c r="U1016" s="9">
        <f>IF(S1016&lt;Q13,-1000,IF(S1016&lt;=Q15,O15*S1016+P15,IF(S1016&lt;=Q16,O16*S1016+P16,IF(S1016&lt;=Q17,O17*S1016+P17,8000))))</f>
        <v>8000</v>
      </c>
      <c r="V1016" s="9">
        <f>'Perfos Décollage'!F2</f>
        <v>500</v>
      </c>
      <c r="W1016" s="9">
        <f t="shared" si="199"/>
        <v>0</v>
      </c>
      <c r="X1016" s="9">
        <f t="shared" si="196"/>
        <v>-4000</v>
      </c>
      <c r="Y1016" s="9">
        <f t="shared" si="200"/>
        <v>0</v>
      </c>
      <c r="Z1016" s="9">
        <f t="shared" si="197"/>
        <v>-4000</v>
      </c>
    </row>
    <row r="1017" spans="1:26" ht="15">
      <c r="A1017" s="8">
        <f t="shared" si="201"/>
        <v>1.0829999999999778</v>
      </c>
      <c r="B1017" s="9">
        <f>'Masse et Centrage'!$G$44</f>
        <v>932</v>
      </c>
      <c r="D1017" s="8">
        <f t="shared" si="202"/>
        <v>1.0829999999999778</v>
      </c>
      <c r="E1017" s="9">
        <v>1043</v>
      </c>
      <c r="G1017" s="8">
        <f t="shared" si="203"/>
        <v>1.0829999999999778</v>
      </c>
      <c r="H1017" s="9">
        <v>-1000</v>
      </c>
      <c r="J1017" s="8">
        <f t="shared" si="204"/>
        <v>1.083</v>
      </c>
      <c r="K1017" s="9">
        <f>IF(J1017=N2,'Masse et Centrage'!$G$44,-1000)</f>
        <v>-1000</v>
      </c>
      <c r="L1017" s="9">
        <f t="shared" si="198"/>
        <v>0</v>
      </c>
      <c r="S1017" s="9">
        <f t="shared" si="205"/>
        <v>1115</v>
      </c>
      <c r="T1017" s="9">
        <f>IF(S1017&lt;Q8,-1000,IF(S1017&lt;=Q10,O10*S1017+P10,IF(S1017&lt;=Q11,O11*S1017+P11,IF(S1017&lt;=Q12,O12*S1017+P12,8000))))</f>
        <v>8000</v>
      </c>
      <c r="U1017" s="9">
        <f>IF(S1017&lt;Q13,-1000,IF(S1017&lt;=Q15,O15*S1017+P15,IF(S1017&lt;=Q16,O16*S1017+P16,IF(S1017&lt;=Q17,O17*S1017+P17,8000))))</f>
        <v>8000</v>
      </c>
      <c r="V1017" s="9">
        <f>'Perfos Décollage'!F2</f>
        <v>500</v>
      </c>
      <c r="W1017" s="9">
        <f t="shared" si="199"/>
        <v>0</v>
      </c>
      <c r="X1017" s="9">
        <f t="shared" si="196"/>
        <v>-4000</v>
      </c>
      <c r="Y1017" s="9">
        <f t="shared" si="200"/>
        <v>0</v>
      </c>
      <c r="Z1017" s="9">
        <f t="shared" si="197"/>
        <v>-4000</v>
      </c>
    </row>
    <row r="1018" spans="1:26" ht="15">
      <c r="A1018" s="8">
        <f t="shared" si="201"/>
        <v>1.0831999999999777</v>
      </c>
      <c r="B1018" s="9">
        <f>'Masse et Centrage'!$G$44</f>
        <v>932</v>
      </c>
      <c r="D1018" s="8">
        <f t="shared" si="202"/>
        <v>1.0831999999999777</v>
      </c>
      <c r="E1018" s="9">
        <v>1043</v>
      </c>
      <c r="G1018" s="8">
        <f t="shared" si="203"/>
        <v>1.0831999999999777</v>
      </c>
      <c r="H1018" s="9">
        <v>-1000</v>
      </c>
      <c r="J1018" s="8">
        <f t="shared" si="204"/>
        <v>1.0832</v>
      </c>
      <c r="K1018" s="9">
        <f>IF(J1018=N2,'Masse et Centrage'!$G$44,-1000)</f>
        <v>-1000</v>
      </c>
      <c r="L1018" s="9">
        <f t="shared" si="198"/>
        <v>0</v>
      </c>
      <c r="S1018" s="9">
        <f t="shared" si="205"/>
        <v>1116</v>
      </c>
      <c r="T1018" s="9">
        <f>IF(S1018&lt;Q8,-1000,IF(S1018&lt;=Q10,O10*S1018+P10,IF(S1018&lt;=Q11,O11*S1018+P11,IF(S1018&lt;=Q12,O12*S1018+P12,8000))))</f>
        <v>8000</v>
      </c>
      <c r="U1018" s="9">
        <f>IF(S1018&lt;Q13,-1000,IF(S1018&lt;=Q15,O15*S1018+P15,IF(S1018&lt;=Q16,O16*S1018+P16,IF(S1018&lt;=Q17,O17*S1018+P17,8000))))</f>
        <v>8000</v>
      </c>
      <c r="V1018" s="9">
        <f>'Perfos Décollage'!F2</f>
        <v>500</v>
      </c>
      <c r="W1018" s="9">
        <f t="shared" si="199"/>
        <v>0</v>
      </c>
      <c r="X1018" s="9">
        <f t="shared" si="196"/>
        <v>-4000</v>
      </c>
      <c r="Y1018" s="9">
        <f t="shared" si="200"/>
        <v>0</v>
      </c>
      <c r="Z1018" s="9">
        <f t="shared" si="197"/>
        <v>-4000</v>
      </c>
    </row>
    <row r="1019" spans="1:26" ht="15">
      <c r="A1019" s="8">
        <f t="shared" si="201"/>
        <v>1.0833999999999777</v>
      </c>
      <c r="B1019" s="9">
        <f>'Masse et Centrage'!$G$44</f>
        <v>932</v>
      </c>
      <c r="D1019" s="8">
        <f t="shared" si="202"/>
        <v>1.0833999999999777</v>
      </c>
      <c r="E1019" s="9">
        <v>1043</v>
      </c>
      <c r="G1019" s="8">
        <f t="shared" si="203"/>
        <v>1.0833999999999777</v>
      </c>
      <c r="H1019" s="9">
        <v>-1000</v>
      </c>
      <c r="J1019" s="8">
        <f t="shared" si="204"/>
        <v>1.0834</v>
      </c>
      <c r="K1019" s="9">
        <f>IF(J1019=N2,'Masse et Centrage'!$G$44,-1000)</f>
        <v>-1000</v>
      </c>
      <c r="L1019" s="9">
        <f t="shared" si="198"/>
        <v>0</v>
      </c>
      <c r="S1019" s="9">
        <f t="shared" si="205"/>
        <v>1117</v>
      </c>
      <c r="T1019" s="9">
        <f>IF(S1019&lt;Q8,-1000,IF(S1019&lt;=Q10,O10*S1019+P10,IF(S1019&lt;=Q11,O11*S1019+P11,IF(S1019&lt;=Q12,O12*S1019+P12,8000))))</f>
        <v>8000</v>
      </c>
      <c r="U1019" s="9">
        <f>IF(S1019&lt;Q13,-1000,IF(S1019&lt;=Q15,O15*S1019+P15,IF(S1019&lt;=Q16,O16*S1019+P16,IF(S1019&lt;=Q17,O17*S1019+P17,8000))))</f>
        <v>8000</v>
      </c>
      <c r="V1019" s="9">
        <f>'Perfos Décollage'!F2</f>
        <v>500</v>
      </c>
      <c r="W1019" s="9">
        <f t="shared" si="199"/>
        <v>0</v>
      </c>
      <c r="X1019" s="9">
        <f t="shared" si="196"/>
        <v>-4000</v>
      </c>
      <c r="Y1019" s="9">
        <f t="shared" si="200"/>
        <v>0</v>
      </c>
      <c r="Z1019" s="9">
        <f t="shared" si="197"/>
        <v>-4000</v>
      </c>
    </row>
    <row r="1020" spans="1:26" ht="15">
      <c r="A1020" s="8">
        <f t="shared" si="201"/>
        <v>1.0835999999999777</v>
      </c>
      <c r="B1020" s="9">
        <f>'Masse et Centrage'!$G$44</f>
        <v>932</v>
      </c>
      <c r="D1020" s="8">
        <f t="shared" si="202"/>
        <v>1.0835999999999777</v>
      </c>
      <c r="E1020" s="9">
        <v>1043</v>
      </c>
      <c r="G1020" s="8">
        <f t="shared" si="203"/>
        <v>1.0835999999999777</v>
      </c>
      <c r="H1020" s="9">
        <v>-1000</v>
      </c>
      <c r="J1020" s="8">
        <f t="shared" si="204"/>
        <v>1.0836</v>
      </c>
      <c r="K1020" s="9">
        <f>IF(J1020=N2,'Masse et Centrage'!$G$44,-1000)</f>
        <v>-1000</v>
      </c>
      <c r="L1020" s="9">
        <f t="shared" si="198"/>
        <v>0</v>
      </c>
      <c r="S1020" s="9">
        <f t="shared" si="205"/>
        <v>1118</v>
      </c>
      <c r="T1020" s="9">
        <f>IF(S1020&lt;Q8,-1000,IF(S1020&lt;=Q10,O10*S1020+P10,IF(S1020&lt;=Q11,O11*S1020+P11,IF(S1020&lt;=Q12,O12*S1020+P12,8000))))</f>
        <v>8000</v>
      </c>
      <c r="U1020" s="9">
        <f>IF(S1020&lt;Q13,-1000,IF(S1020&lt;=Q15,O15*S1020+P15,IF(S1020&lt;=Q16,O16*S1020+P16,IF(S1020&lt;=Q17,O17*S1020+P17,8000))))</f>
        <v>8000</v>
      </c>
      <c r="V1020" s="9">
        <f>'Perfos Décollage'!F2</f>
        <v>500</v>
      </c>
      <c r="W1020" s="9">
        <f t="shared" si="199"/>
        <v>0</v>
      </c>
      <c r="X1020" s="9">
        <f t="shared" si="196"/>
        <v>-4000</v>
      </c>
      <c r="Y1020" s="9">
        <f t="shared" si="200"/>
        <v>0</v>
      </c>
      <c r="Z1020" s="9">
        <f t="shared" si="197"/>
        <v>-4000</v>
      </c>
    </row>
    <row r="1021" spans="1:26" ht="15">
      <c r="A1021" s="8">
        <f t="shared" si="201"/>
        <v>1.0837999999999777</v>
      </c>
      <c r="B1021" s="9">
        <f>'Masse et Centrage'!$G$44</f>
        <v>932</v>
      </c>
      <c r="D1021" s="8">
        <f t="shared" si="202"/>
        <v>1.0837999999999777</v>
      </c>
      <c r="E1021" s="9">
        <v>1043</v>
      </c>
      <c r="G1021" s="8">
        <f t="shared" si="203"/>
        <v>1.0837999999999777</v>
      </c>
      <c r="H1021" s="9">
        <v>-1000</v>
      </c>
      <c r="J1021" s="8">
        <f t="shared" si="204"/>
        <v>1.0838</v>
      </c>
      <c r="K1021" s="9">
        <f>IF(J1021=N2,'Masse et Centrage'!$G$44,-1000)</f>
        <v>-1000</v>
      </c>
      <c r="L1021" s="9">
        <f t="shared" si="198"/>
        <v>0</v>
      </c>
      <c r="S1021" s="9">
        <f t="shared" si="205"/>
        <v>1119</v>
      </c>
      <c r="T1021" s="9">
        <f>IF(S1021&lt;Q8,-1000,IF(S1021&lt;=Q10,O10*S1021+P10,IF(S1021&lt;=Q11,O11*S1021+P11,IF(S1021&lt;=Q12,O12*S1021+P12,8000))))</f>
        <v>8000</v>
      </c>
      <c r="U1021" s="9">
        <f>IF(S1021&lt;Q13,-1000,IF(S1021&lt;=Q15,O15*S1021+P15,IF(S1021&lt;=Q16,O16*S1021+P16,IF(S1021&lt;=Q17,O17*S1021+P17,8000))))</f>
        <v>8000</v>
      </c>
      <c r="V1021" s="9">
        <f>'Perfos Décollage'!F2</f>
        <v>500</v>
      </c>
      <c r="W1021" s="9">
        <f t="shared" si="199"/>
        <v>0</v>
      </c>
      <c r="X1021" s="9">
        <f t="shared" si="196"/>
        <v>-4000</v>
      </c>
      <c r="Y1021" s="9">
        <f t="shared" si="200"/>
        <v>0</v>
      </c>
      <c r="Z1021" s="9">
        <f t="shared" si="197"/>
        <v>-4000</v>
      </c>
    </row>
    <row r="1022" spans="1:26" ht="15">
      <c r="A1022" s="8">
        <f t="shared" si="201"/>
        <v>1.0839999999999776</v>
      </c>
      <c r="B1022" s="9">
        <f>'Masse et Centrage'!$G$44</f>
        <v>932</v>
      </c>
      <c r="D1022" s="8">
        <f t="shared" si="202"/>
        <v>1.0839999999999776</v>
      </c>
      <c r="E1022" s="9">
        <v>1043</v>
      </c>
      <c r="G1022" s="8">
        <f t="shared" si="203"/>
        <v>1.0839999999999776</v>
      </c>
      <c r="H1022" s="9">
        <v>-1000</v>
      </c>
      <c r="J1022" s="8">
        <f t="shared" si="204"/>
        <v>1.084</v>
      </c>
      <c r="K1022" s="9">
        <f>IF(J1022=N2,'Masse et Centrage'!$G$44,-1000)</f>
        <v>-1000</v>
      </c>
      <c r="L1022" s="9">
        <f t="shared" si="198"/>
        <v>0</v>
      </c>
      <c r="S1022" s="9">
        <f t="shared" si="205"/>
        <v>1120</v>
      </c>
      <c r="T1022" s="9">
        <f>IF(S1022&lt;Q8,-1000,IF(S1022&lt;=Q10,O10*S1022+P10,IF(S1022&lt;=Q11,O11*S1022+P11,IF(S1022&lt;=Q12,O12*S1022+P12,8000))))</f>
        <v>8000</v>
      </c>
      <c r="U1022" s="9">
        <f>IF(S1022&lt;Q13,-1000,IF(S1022&lt;=Q15,O15*S1022+P15,IF(S1022&lt;=Q16,O16*S1022+P16,IF(S1022&lt;=Q17,O17*S1022+P17,8000))))</f>
        <v>8000</v>
      </c>
      <c r="V1022" s="9">
        <f>'Perfos Décollage'!F2</f>
        <v>500</v>
      </c>
      <c r="W1022" s="9">
        <f t="shared" si="199"/>
        <v>0</v>
      </c>
      <c r="X1022" s="9">
        <f t="shared" si="196"/>
        <v>-4000</v>
      </c>
      <c r="Y1022" s="9">
        <f t="shared" si="200"/>
        <v>0</v>
      </c>
      <c r="Z1022" s="9">
        <f t="shared" si="197"/>
        <v>-4000</v>
      </c>
    </row>
    <row r="1023" spans="1:26" ht="15">
      <c r="A1023" s="8">
        <f t="shared" si="201"/>
        <v>1.0841999999999776</v>
      </c>
      <c r="B1023" s="9">
        <f>'Masse et Centrage'!$G$44</f>
        <v>932</v>
      </c>
      <c r="D1023" s="8">
        <f t="shared" si="202"/>
        <v>1.0841999999999776</v>
      </c>
      <c r="E1023" s="9">
        <v>1043</v>
      </c>
      <c r="G1023" s="8">
        <f t="shared" si="203"/>
        <v>1.0841999999999776</v>
      </c>
      <c r="H1023" s="9">
        <v>-1000</v>
      </c>
      <c r="J1023" s="8">
        <f t="shared" si="204"/>
        <v>1.0842</v>
      </c>
      <c r="K1023" s="9">
        <f>IF(J1023=N2,'Masse et Centrage'!$G$44,-1000)</f>
        <v>-1000</v>
      </c>
      <c r="L1023" s="9">
        <f t="shared" si="198"/>
        <v>0</v>
      </c>
      <c r="S1023" s="9">
        <f t="shared" si="205"/>
        <v>1121</v>
      </c>
      <c r="T1023" s="9">
        <f>IF(S1023&lt;Q8,-1000,IF(S1023&lt;=Q10,O10*S1023+P10,IF(S1023&lt;=Q11,O11*S1023+P11,IF(S1023&lt;=Q12,O12*S1023+P12,8000))))</f>
        <v>8000</v>
      </c>
      <c r="U1023" s="9">
        <f>IF(S1023&lt;Q13,-1000,IF(S1023&lt;=Q15,O15*S1023+P15,IF(S1023&lt;=Q16,O16*S1023+P16,IF(S1023&lt;=Q17,O17*S1023+P17,8000))))</f>
        <v>8000</v>
      </c>
      <c r="V1023" s="9">
        <f>'Perfos Décollage'!F2</f>
        <v>500</v>
      </c>
      <c r="W1023" s="9">
        <f t="shared" si="199"/>
        <v>0</v>
      </c>
      <c r="X1023" s="9">
        <f t="shared" si="196"/>
        <v>-4000</v>
      </c>
      <c r="Y1023" s="9">
        <f t="shared" si="200"/>
        <v>0</v>
      </c>
      <c r="Z1023" s="9">
        <f t="shared" si="197"/>
        <v>-4000</v>
      </c>
    </row>
    <row r="1024" spans="1:26" ht="15">
      <c r="A1024" s="8">
        <f t="shared" si="201"/>
        <v>1.0843999999999776</v>
      </c>
      <c r="B1024" s="9">
        <f>'Masse et Centrage'!$G$44</f>
        <v>932</v>
      </c>
      <c r="D1024" s="8">
        <f t="shared" si="202"/>
        <v>1.0843999999999776</v>
      </c>
      <c r="E1024" s="9">
        <v>1043</v>
      </c>
      <c r="G1024" s="8">
        <f t="shared" si="203"/>
        <v>1.0843999999999776</v>
      </c>
      <c r="H1024" s="9">
        <v>-1000</v>
      </c>
      <c r="J1024" s="8">
        <f t="shared" si="204"/>
        <v>1.0844</v>
      </c>
      <c r="K1024" s="9">
        <f>IF(J1024=N2,'Masse et Centrage'!$G$44,-1000)</f>
        <v>-1000</v>
      </c>
      <c r="L1024" s="9">
        <f t="shared" si="198"/>
        <v>0</v>
      </c>
      <c r="S1024" s="9">
        <f t="shared" si="205"/>
        <v>1122</v>
      </c>
      <c r="T1024" s="9">
        <f>IF(S1024&lt;Q8,-1000,IF(S1024&lt;=Q10,O10*S1024+P10,IF(S1024&lt;=Q11,O11*S1024+P11,IF(S1024&lt;=Q12,O12*S1024+P12,8000))))</f>
        <v>8000</v>
      </c>
      <c r="U1024" s="9">
        <f>IF(S1024&lt;Q13,-1000,IF(S1024&lt;=Q15,O15*S1024+P15,IF(S1024&lt;=Q16,O16*S1024+P16,IF(S1024&lt;=Q17,O17*S1024+P17,8000))))</f>
        <v>8000</v>
      </c>
      <c r="V1024" s="9">
        <f>'Perfos Décollage'!F2</f>
        <v>500</v>
      </c>
      <c r="W1024" s="9">
        <f t="shared" si="199"/>
        <v>0</v>
      </c>
      <c r="X1024" s="9">
        <f t="shared" si="196"/>
        <v>-4000</v>
      </c>
      <c r="Y1024" s="9">
        <f t="shared" si="200"/>
        <v>0</v>
      </c>
      <c r="Z1024" s="9">
        <f t="shared" si="197"/>
        <v>-4000</v>
      </c>
    </row>
    <row r="1025" spans="1:26" ht="15">
      <c r="A1025" s="8">
        <f t="shared" si="201"/>
        <v>1.0845999999999776</v>
      </c>
      <c r="B1025" s="9">
        <f>'Masse et Centrage'!$G$44</f>
        <v>932</v>
      </c>
      <c r="D1025" s="8">
        <f t="shared" si="202"/>
        <v>1.0845999999999776</v>
      </c>
      <c r="E1025" s="9">
        <v>1043</v>
      </c>
      <c r="G1025" s="8">
        <f t="shared" si="203"/>
        <v>1.0845999999999776</v>
      </c>
      <c r="H1025" s="9">
        <v>-1000</v>
      </c>
      <c r="J1025" s="8">
        <f t="shared" si="204"/>
        <v>1.0846</v>
      </c>
      <c r="K1025" s="9">
        <f>IF(J1025=N2,'Masse et Centrage'!$G$44,-1000)</f>
        <v>-1000</v>
      </c>
      <c r="L1025" s="9">
        <f t="shared" si="198"/>
        <v>0</v>
      </c>
      <c r="S1025" s="9">
        <f t="shared" si="205"/>
        <v>1123</v>
      </c>
      <c r="T1025" s="9">
        <f>IF(S1025&lt;Q8,-1000,IF(S1025&lt;=Q10,O10*S1025+P10,IF(S1025&lt;=Q11,O11*S1025+P11,IF(S1025&lt;=Q12,O12*S1025+P12,8000))))</f>
        <v>8000</v>
      </c>
      <c r="U1025" s="9">
        <f>IF(S1025&lt;Q13,-1000,IF(S1025&lt;=Q15,O15*S1025+P15,IF(S1025&lt;=Q16,O16*S1025+P16,IF(S1025&lt;=Q17,O17*S1025+P17,8000))))</f>
        <v>8000</v>
      </c>
      <c r="V1025" s="9">
        <f>'Perfos Décollage'!F2</f>
        <v>500</v>
      </c>
      <c r="W1025" s="9">
        <f t="shared" si="199"/>
        <v>0</v>
      </c>
      <c r="X1025" s="9">
        <f t="shared" si="196"/>
        <v>-4000</v>
      </c>
      <c r="Y1025" s="9">
        <f t="shared" si="200"/>
        <v>0</v>
      </c>
      <c r="Z1025" s="9">
        <f t="shared" si="197"/>
        <v>-4000</v>
      </c>
    </row>
    <row r="1026" spans="1:26" ht="15">
      <c r="A1026" s="8">
        <f t="shared" si="201"/>
        <v>1.0847999999999776</v>
      </c>
      <c r="B1026" s="9">
        <f>'Masse et Centrage'!$G$44</f>
        <v>932</v>
      </c>
      <c r="D1026" s="8">
        <f t="shared" si="202"/>
        <v>1.0847999999999776</v>
      </c>
      <c r="E1026" s="9">
        <v>1043</v>
      </c>
      <c r="G1026" s="8">
        <f t="shared" si="203"/>
        <v>1.0847999999999776</v>
      </c>
      <c r="H1026" s="9">
        <v>-1000</v>
      </c>
      <c r="J1026" s="8">
        <f t="shared" si="204"/>
        <v>1.0848</v>
      </c>
      <c r="K1026" s="9">
        <f>IF(J1026=N2,'Masse et Centrage'!$G$44,-1000)</f>
        <v>-1000</v>
      </c>
      <c r="L1026" s="9">
        <f t="shared" si="198"/>
        <v>0</v>
      </c>
      <c r="S1026" s="9">
        <f t="shared" si="205"/>
        <v>1124</v>
      </c>
      <c r="T1026" s="9">
        <f>IF(S1026&lt;Q8,-1000,IF(S1026&lt;=Q10,O10*S1026+P10,IF(S1026&lt;=Q11,O11*S1026+P11,IF(S1026&lt;=Q12,O12*S1026+P12,8000))))</f>
        <v>8000</v>
      </c>
      <c r="U1026" s="9">
        <f>IF(S1026&lt;Q13,-1000,IF(S1026&lt;=Q15,O15*S1026+P15,IF(S1026&lt;=Q16,O16*S1026+P16,IF(S1026&lt;=Q17,O17*S1026+P17,8000))))</f>
        <v>8000</v>
      </c>
      <c r="V1026" s="9">
        <f>'Perfos Décollage'!F2</f>
        <v>500</v>
      </c>
      <c r="W1026" s="9">
        <f t="shared" si="199"/>
        <v>0</v>
      </c>
      <c r="X1026" s="9">
        <f aca="true" t="shared" si="206" ref="X1026:X1089">IF(W1026=0,-4000,T1026)</f>
        <v>-4000</v>
      </c>
      <c r="Y1026" s="9">
        <f t="shared" si="200"/>
        <v>0</v>
      </c>
      <c r="Z1026" s="9">
        <f aca="true" t="shared" si="207" ref="Z1026:Z1089">IF(Y1026=0,-4000,U1026)</f>
        <v>-4000</v>
      </c>
    </row>
    <row r="1027" spans="1:26" ht="15">
      <c r="A1027" s="8">
        <f t="shared" si="201"/>
        <v>1.0849999999999775</v>
      </c>
      <c r="B1027" s="9">
        <f>'Masse et Centrage'!$G$44</f>
        <v>932</v>
      </c>
      <c r="D1027" s="8">
        <f t="shared" si="202"/>
        <v>1.0849999999999775</v>
      </c>
      <c r="E1027" s="9">
        <v>1043</v>
      </c>
      <c r="G1027" s="8">
        <f t="shared" si="203"/>
        <v>1.0849999999999775</v>
      </c>
      <c r="H1027" s="9">
        <v>-1000</v>
      </c>
      <c r="J1027" s="8">
        <f t="shared" si="204"/>
        <v>1.085</v>
      </c>
      <c r="K1027" s="9">
        <f>IF(J1027=N2,'Masse et Centrage'!$G$44,-1000)</f>
        <v>-1000</v>
      </c>
      <c r="L1027" s="9">
        <f aca="true" t="shared" si="208" ref="L1027:L1090">IF(K1027&gt;E1027,1,0)</f>
        <v>0</v>
      </c>
      <c r="S1027" s="9">
        <f t="shared" si="205"/>
        <v>1125</v>
      </c>
      <c r="T1027" s="9">
        <f>IF(S1027&lt;Q8,-1000,IF(S1027&lt;=Q10,O10*S1027+P10,IF(S1027&lt;=Q11,O11*S1027+P11,IF(S1027&lt;=Q12,O12*S1027+P12,8000))))</f>
        <v>8000</v>
      </c>
      <c r="U1027" s="9">
        <f>IF(S1027&lt;Q13,-1000,IF(S1027&lt;=Q15,O15*S1027+P15,IF(S1027&lt;=Q16,O16*S1027+P16,IF(S1027&lt;=Q17,O17*S1027+P17,8000))))</f>
        <v>8000</v>
      </c>
      <c r="V1027" s="9">
        <f>'Perfos Décollage'!F2</f>
        <v>500</v>
      </c>
      <c r="W1027" s="9">
        <f aca="true" t="shared" si="209" ref="W1027:W1090">IF(AND(V1027&lt;=T1027,V1027&gt;T1026),S1027,0)</f>
        <v>0</v>
      </c>
      <c r="X1027" s="9">
        <f t="shared" si="206"/>
        <v>-4000</v>
      </c>
      <c r="Y1027" s="9">
        <f aca="true" t="shared" si="210" ref="Y1027:Y1090">IF(AND(V1027&lt;=U1027,V1027&gt;U1026),S1027,0)</f>
        <v>0</v>
      </c>
      <c r="Z1027" s="9">
        <f t="shared" si="207"/>
        <v>-4000</v>
      </c>
    </row>
    <row r="1028" spans="1:26" ht="15">
      <c r="A1028" s="8">
        <f aca="true" t="shared" si="211" ref="A1028:A1091">A1027+0.0002</f>
        <v>1.0851999999999775</v>
      </c>
      <c r="B1028" s="9">
        <f>'Masse et Centrage'!$G$44</f>
        <v>932</v>
      </c>
      <c r="D1028" s="8">
        <f aca="true" t="shared" si="212" ref="D1028:D1091">D1027+0.0002</f>
        <v>1.0851999999999775</v>
      </c>
      <c r="E1028" s="9">
        <v>1043</v>
      </c>
      <c r="G1028" s="8">
        <f aca="true" t="shared" si="213" ref="G1028:G1091">G1027+0.0002</f>
        <v>1.0851999999999775</v>
      </c>
      <c r="H1028" s="9">
        <v>-1000</v>
      </c>
      <c r="J1028" s="8">
        <f aca="true" t="shared" si="214" ref="J1028:J1091">ROUND(J1027+0.0002,4)</f>
        <v>1.0852</v>
      </c>
      <c r="K1028" s="9">
        <f>IF(J1028=N2,'Masse et Centrage'!$G$44,-1000)</f>
        <v>-1000</v>
      </c>
      <c r="L1028" s="9">
        <f t="shared" si="208"/>
        <v>0</v>
      </c>
      <c r="S1028" s="9">
        <f aca="true" t="shared" si="215" ref="S1028:S1093">S1027+1</f>
        <v>1126</v>
      </c>
      <c r="T1028" s="9">
        <f>IF(S1028&lt;Q8,-1000,IF(S1028&lt;=Q10,O10*S1028+P10,IF(S1028&lt;=Q11,O11*S1028+P11,IF(S1028&lt;=Q12,O12*S1028+P12,8000))))</f>
        <v>8000</v>
      </c>
      <c r="U1028" s="9">
        <f>IF(S1028&lt;Q13,-1000,IF(S1028&lt;=Q15,O15*S1028+P15,IF(S1028&lt;=Q16,O16*S1028+P16,IF(S1028&lt;=Q17,O17*S1028+P17,8000))))</f>
        <v>8000</v>
      </c>
      <c r="V1028" s="9">
        <f>'Perfos Décollage'!F2</f>
        <v>500</v>
      </c>
      <c r="W1028" s="9">
        <f t="shared" si="209"/>
        <v>0</v>
      </c>
      <c r="X1028" s="9">
        <f t="shared" si="206"/>
        <v>-4000</v>
      </c>
      <c r="Y1028" s="9">
        <f t="shared" si="210"/>
        <v>0</v>
      </c>
      <c r="Z1028" s="9">
        <f t="shared" si="207"/>
        <v>-4000</v>
      </c>
    </row>
    <row r="1029" spans="1:26" ht="15">
      <c r="A1029" s="8">
        <f t="shared" si="211"/>
        <v>1.0853999999999775</v>
      </c>
      <c r="B1029" s="9">
        <f>'Masse et Centrage'!$G$44</f>
        <v>932</v>
      </c>
      <c r="D1029" s="8">
        <f t="shared" si="212"/>
        <v>1.0853999999999775</v>
      </c>
      <c r="E1029" s="9">
        <v>1043</v>
      </c>
      <c r="G1029" s="8">
        <f t="shared" si="213"/>
        <v>1.0853999999999775</v>
      </c>
      <c r="H1029" s="9">
        <v>-1000</v>
      </c>
      <c r="J1029" s="8">
        <f t="shared" si="214"/>
        <v>1.0854</v>
      </c>
      <c r="K1029" s="9">
        <f>IF(J1029=N2,'Masse et Centrage'!$G$44,-1000)</f>
        <v>-1000</v>
      </c>
      <c r="L1029" s="9">
        <f t="shared" si="208"/>
        <v>0</v>
      </c>
      <c r="S1029" s="9">
        <f t="shared" si="215"/>
        <v>1127</v>
      </c>
      <c r="T1029" s="9">
        <f>IF(S1029&lt;Q8,-1000,IF(S1029&lt;=Q10,O10*S1029+P10,IF(S1029&lt;=Q11,O11*S1029+P11,IF(S1029&lt;=Q12,O12*S1029+P12,8000))))</f>
        <v>8000</v>
      </c>
      <c r="U1029" s="9">
        <f>IF(S1029&lt;Q13,-1000,IF(S1029&lt;=Q15,O15*S1029+P15,IF(S1029&lt;=Q16,O16*S1029+P16,IF(S1029&lt;=Q17,O17*S1029+P17,8000))))</f>
        <v>8000</v>
      </c>
      <c r="V1029" s="9">
        <f>'Perfos Décollage'!F2</f>
        <v>500</v>
      </c>
      <c r="W1029" s="9">
        <f t="shared" si="209"/>
        <v>0</v>
      </c>
      <c r="X1029" s="9">
        <f t="shared" si="206"/>
        <v>-4000</v>
      </c>
      <c r="Y1029" s="9">
        <f t="shared" si="210"/>
        <v>0</v>
      </c>
      <c r="Z1029" s="9">
        <f t="shared" si="207"/>
        <v>-4000</v>
      </c>
    </row>
    <row r="1030" spans="1:26" ht="15">
      <c r="A1030" s="8">
        <f t="shared" si="211"/>
        <v>1.0855999999999775</v>
      </c>
      <c r="B1030" s="9">
        <f>'Masse et Centrage'!$G$44</f>
        <v>932</v>
      </c>
      <c r="D1030" s="8">
        <f t="shared" si="212"/>
        <v>1.0855999999999775</v>
      </c>
      <c r="E1030" s="9">
        <v>1043</v>
      </c>
      <c r="G1030" s="8">
        <f t="shared" si="213"/>
        <v>1.0855999999999775</v>
      </c>
      <c r="H1030" s="9">
        <v>-1000</v>
      </c>
      <c r="J1030" s="8">
        <f t="shared" si="214"/>
        <v>1.0856</v>
      </c>
      <c r="K1030" s="9">
        <f>IF(J1030=N2,'Masse et Centrage'!$G$44,-1000)</f>
        <v>-1000</v>
      </c>
      <c r="L1030" s="9">
        <f t="shared" si="208"/>
        <v>0</v>
      </c>
      <c r="S1030" s="9">
        <f t="shared" si="215"/>
        <v>1128</v>
      </c>
      <c r="T1030" s="9">
        <f>IF(S1030&lt;Q8,-1000,IF(S1030&lt;=Q10,O10*S1030+P10,IF(S1030&lt;=Q11,O11*S1030+P11,IF(S1030&lt;=Q12,O12*S1030+P12,8000))))</f>
        <v>8000</v>
      </c>
      <c r="U1030" s="9">
        <f>IF(S1030&lt;Q13,-1000,IF(S1030&lt;=Q15,O15*S1030+P15,IF(S1030&lt;=Q16,O16*S1030+P16,IF(S1030&lt;=Q17,O17*S1030+P17,8000))))</f>
        <v>8000</v>
      </c>
      <c r="V1030" s="9">
        <f>'Perfos Décollage'!F2</f>
        <v>500</v>
      </c>
      <c r="W1030" s="9">
        <f t="shared" si="209"/>
        <v>0</v>
      </c>
      <c r="X1030" s="9">
        <f t="shared" si="206"/>
        <v>-4000</v>
      </c>
      <c r="Y1030" s="9">
        <f t="shared" si="210"/>
        <v>0</v>
      </c>
      <c r="Z1030" s="9">
        <f t="shared" si="207"/>
        <v>-4000</v>
      </c>
    </row>
    <row r="1031" spans="1:26" ht="15">
      <c r="A1031" s="8">
        <f t="shared" si="211"/>
        <v>1.0857999999999774</v>
      </c>
      <c r="B1031" s="9">
        <f>'Masse et Centrage'!$G$44</f>
        <v>932</v>
      </c>
      <c r="D1031" s="8">
        <f t="shared" si="212"/>
        <v>1.0857999999999774</v>
      </c>
      <c r="E1031" s="9">
        <v>1043</v>
      </c>
      <c r="G1031" s="8">
        <f t="shared" si="213"/>
        <v>1.0857999999999774</v>
      </c>
      <c r="H1031" s="9">
        <v>-1000</v>
      </c>
      <c r="J1031" s="8">
        <f t="shared" si="214"/>
        <v>1.0858</v>
      </c>
      <c r="K1031" s="9">
        <f>IF(J1031=N2,'Masse et Centrage'!$G$44,-1000)</f>
        <v>-1000</v>
      </c>
      <c r="L1031" s="9">
        <f t="shared" si="208"/>
        <v>0</v>
      </c>
      <c r="S1031" s="9">
        <f t="shared" si="215"/>
        <v>1129</v>
      </c>
      <c r="T1031" s="9">
        <f>IF(S1031&lt;Q8,-1000,IF(S1031&lt;=Q10,O10*S1031+P10,IF(S1031&lt;=Q11,O11*S1031+P11,IF(S1031&lt;=Q12,O12*S1031+P12,8000))))</f>
        <v>8000</v>
      </c>
      <c r="U1031" s="9">
        <f>IF(S1031&lt;Q13,-1000,IF(S1031&lt;=Q15,O15*S1031+P15,IF(S1031&lt;=Q16,O16*S1031+P16,IF(S1031&lt;=Q17,O17*S1031+P17,8000))))</f>
        <v>8000</v>
      </c>
      <c r="V1031" s="9">
        <f>'Perfos Décollage'!F2</f>
        <v>500</v>
      </c>
      <c r="W1031" s="9">
        <f t="shared" si="209"/>
        <v>0</v>
      </c>
      <c r="X1031" s="9">
        <f t="shared" si="206"/>
        <v>-4000</v>
      </c>
      <c r="Y1031" s="9">
        <f t="shared" si="210"/>
        <v>0</v>
      </c>
      <c r="Z1031" s="9">
        <f t="shared" si="207"/>
        <v>-4000</v>
      </c>
    </row>
    <row r="1032" spans="1:26" ht="15">
      <c r="A1032" s="8">
        <f t="shared" si="211"/>
        <v>1.0859999999999774</v>
      </c>
      <c r="B1032" s="9">
        <f>'Masse et Centrage'!$G$44</f>
        <v>932</v>
      </c>
      <c r="D1032" s="8">
        <f t="shared" si="212"/>
        <v>1.0859999999999774</v>
      </c>
      <c r="E1032" s="9">
        <v>1043</v>
      </c>
      <c r="G1032" s="8">
        <f t="shared" si="213"/>
        <v>1.0859999999999774</v>
      </c>
      <c r="H1032" s="9">
        <v>-1000</v>
      </c>
      <c r="J1032" s="8">
        <f t="shared" si="214"/>
        <v>1.086</v>
      </c>
      <c r="K1032" s="9">
        <f>IF(J1032=N2,'Masse et Centrage'!$G$44,-1000)</f>
        <v>-1000</v>
      </c>
      <c r="L1032" s="9">
        <f t="shared" si="208"/>
        <v>0</v>
      </c>
      <c r="S1032" s="9">
        <f t="shared" si="215"/>
        <v>1130</v>
      </c>
      <c r="T1032" s="9">
        <f>IF(S1032&lt;Q8,-1000,IF(S1032&lt;=Q10,O10*S1032+P10,IF(S1032&lt;=Q11,O11*S1032+P11,IF(S1032&lt;=Q12,O12*S1032+P12,8000))))</f>
        <v>8000</v>
      </c>
      <c r="U1032" s="9">
        <f>IF(S1032&lt;Q13,-1000,IF(S1032&lt;=Q15,O15*S1032+P15,IF(S1032&lt;=Q16,O16*S1032+P16,IF(S1032&lt;=Q17,O17*S1032+P17,8000))))</f>
        <v>8000</v>
      </c>
      <c r="V1032" s="9">
        <f>'Perfos Décollage'!F2</f>
        <v>500</v>
      </c>
      <c r="W1032" s="9">
        <f t="shared" si="209"/>
        <v>0</v>
      </c>
      <c r="X1032" s="9">
        <f t="shared" si="206"/>
        <v>-4000</v>
      </c>
      <c r="Y1032" s="9">
        <f t="shared" si="210"/>
        <v>0</v>
      </c>
      <c r="Z1032" s="9">
        <f t="shared" si="207"/>
        <v>-4000</v>
      </c>
    </row>
    <row r="1033" spans="1:26" ht="15">
      <c r="A1033" s="8">
        <f t="shared" si="211"/>
        <v>1.0861999999999774</v>
      </c>
      <c r="B1033" s="9">
        <f>'Masse et Centrage'!$G$44</f>
        <v>932</v>
      </c>
      <c r="D1033" s="8">
        <f t="shared" si="212"/>
        <v>1.0861999999999774</v>
      </c>
      <c r="E1033" s="9">
        <v>1043</v>
      </c>
      <c r="G1033" s="8">
        <f t="shared" si="213"/>
        <v>1.0861999999999774</v>
      </c>
      <c r="H1033" s="9">
        <v>-1000</v>
      </c>
      <c r="J1033" s="8">
        <f t="shared" si="214"/>
        <v>1.0862</v>
      </c>
      <c r="K1033" s="9">
        <f>IF(J1033=N2,'Masse et Centrage'!$G$44,-1000)</f>
        <v>-1000</v>
      </c>
      <c r="L1033" s="9">
        <f t="shared" si="208"/>
        <v>0</v>
      </c>
      <c r="S1033" s="9">
        <f t="shared" si="215"/>
        <v>1131</v>
      </c>
      <c r="T1033" s="9">
        <f>IF(S1033&lt;Q8,-1000,IF(S1033&lt;=Q10,O10*S1033+P10,IF(S1033&lt;=Q11,O11*S1033+P11,IF(S1033&lt;=Q12,O12*S1033+P12,8000))))</f>
        <v>8000</v>
      </c>
      <c r="U1033" s="9">
        <f>IF(S1033&lt;Q13,-1000,IF(S1033&lt;=Q15,O15*S1033+P15,IF(S1033&lt;=Q16,O16*S1033+P16,IF(S1033&lt;=Q17,O17*S1033+P17,8000))))</f>
        <v>8000</v>
      </c>
      <c r="V1033" s="9">
        <f>'Perfos Décollage'!F2</f>
        <v>500</v>
      </c>
      <c r="W1033" s="9">
        <f t="shared" si="209"/>
        <v>0</v>
      </c>
      <c r="X1033" s="9">
        <f t="shared" si="206"/>
        <v>-4000</v>
      </c>
      <c r="Y1033" s="9">
        <f t="shared" si="210"/>
        <v>0</v>
      </c>
      <c r="Z1033" s="9">
        <f t="shared" si="207"/>
        <v>-4000</v>
      </c>
    </row>
    <row r="1034" spans="1:26" ht="15">
      <c r="A1034" s="8">
        <f t="shared" si="211"/>
        <v>1.0863999999999774</v>
      </c>
      <c r="B1034" s="9">
        <f>'Masse et Centrage'!$G$44</f>
        <v>932</v>
      </c>
      <c r="D1034" s="8">
        <f t="shared" si="212"/>
        <v>1.0863999999999774</v>
      </c>
      <c r="E1034" s="9">
        <v>1043</v>
      </c>
      <c r="G1034" s="8">
        <f t="shared" si="213"/>
        <v>1.0863999999999774</v>
      </c>
      <c r="H1034" s="9">
        <v>-1000</v>
      </c>
      <c r="J1034" s="8">
        <f t="shared" si="214"/>
        <v>1.0864</v>
      </c>
      <c r="K1034" s="9">
        <f>IF(J1034=N2,'Masse et Centrage'!$G$44,-1000)</f>
        <v>-1000</v>
      </c>
      <c r="L1034" s="9">
        <f t="shared" si="208"/>
        <v>0</v>
      </c>
      <c r="S1034" s="9">
        <f t="shared" si="215"/>
        <v>1132</v>
      </c>
      <c r="T1034" s="9">
        <f>IF(S1034&lt;Q8,-1000,IF(S1034&lt;=Q10,O10*S1034+P10,IF(S1034&lt;=Q11,O11*S1034+P11,IF(S1034&lt;=Q12,O12*S1034+P12,8000))))</f>
        <v>8000</v>
      </c>
      <c r="U1034" s="9">
        <f>IF(S1034&lt;Q13,-1000,IF(S1034&lt;=Q15,O15*S1034+P15,IF(S1034&lt;=Q16,O16*S1034+P16,IF(S1034&lt;=Q17,O17*S1034+P17,8000))))</f>
        <v>8000</v>
      </c>
      <c r="V1034" s="9">
        <f>'Perfos Décollage'!F2</f>
        <v>500</v>
      </c>
      <c r="W1034" s="9">
        <f t="shared" si="209"/>
        <v>0</v>
      </c>
      <c r="X1034" s="9">
        <f t="shared" si="206"/>
        <v>-4000</v>
      </c>
      <c r="Y1034" s="9">
        <f t="shared" si="210"/>
        <v>0</v>
      </c>
      <c r="Z1034" s="9">
        <f t="shared" si="207"/>
        <v>-4000</v>
      </c>
    </row>
    <row r="1035" spans="1:26" ht="15">
      <c r="A1035" s="8">
        <f t="shared" si="211"/>
        <v>1.0865999999999774</v>
      </c>
      <c r="B1035" s="9">
        <f>'Masse et Centrage'!$G$44</f>
        <v>932</v>
      </c>
      <c r="D1035" s="8">
        <f t="shared" si="212"/>
        <v>1.0865999999999774</v>
      </c>
      <c r="E1035" s="9">
        <v>1043</v>
      </c>
      <c r="G1035" s="8">
        <f t="shared" si="213"/>
        <v>1.0865999999999774</v>
      </c>
      <c r="H1035" s="9">
        <v>-1000</v>
      </c>
      <c r="J1035" s="8">
        <f t="shared" si="214"/>
        <v>1.0866</v>
      </c>
      <c r="K1035" s="9">
        <f>IF(J1035=N2,'Masse et Centrage'!$G$44,-1000)</f>
        <v>-1000</v>
      </c>
      <c r="L1035" s="9">
        <f t="shared" si="208"/>
        <v>0</v>
      </c>
      <c r="S1035" s="9">
        <f t="shared" si="215"/>
        <v>1133</v>
      </c>
      <c r="T1035" s="9">
        <f>IF(S1035&lt;Q8,-1000,IF(S1035&lt;=Q10,O10*S1035+P10,IF(S1035&lt;=Q11,O11*S1035+P11,IF(S1035&lt;=Q12,O12*S1035+P12,8000))))</f>
        <v>8000</v>
      </c>
      <c r="U1035" s="9">
        <f>IF(S1035&lt;Q13,-1000,IF(S1035&lt;=Q15,O15*S1035+P15,IF(S1035&lt;=Q16,O16*S1035+P16,IF(S1035&lt;=Q17,O17*S1035+P17,8000))))</f>
        <v>8000</v>
      </c>
      <c r="V1035" s="9">
        <f>'Perfos Décollage'!F2</f>
        <v>500</v>
      </c>
      <c r="W1035" s="9">
        <f t="shared" si="209"/>
        <v>0</v>
      </c>
      <c r="X1035" s="9">
        <f t="shared" si="206"/>
        <v>-4000</v>
      </c>
      <c r="Y1035" s="9">
        <f t="shared" si="210"/>
        <v>0</v>
      </c>
      <c r="Z1035" s="9">
        <f t="shared" si="207"/>
        <v>-4000</v>
      </c>
    </row>
    <row r="1036" spans="1:26" ht="15">
      <c r="A1036" s="8">
        <f t="shared" si="211"/>
        <v>1.0867999999999773</v>
      </c>
      <c r="B1036" s="9">
        <f>'Masse et Centrage'!$G$44</f>
        <v>932</v>
      </c>
      <c r="D1036" s="8">
        <f t="shared" si="212"/>
        <v>1.0867999999999773</v>
      </c>
      <c r="E1036" s="9">
        <v>1043</v>
      </c>
      <c r="G1036" s="8">
        <f t="shared" si="213"/>
        <v>1.0867999999999773</v>
      </c>
      <c r="H1036" s="9">
        <v>-1000</v>
      </c>
      <c r="J1036" s="8">
        <f t="shared" si="214"/>
        <v>1.0868</v>
      </c>
      <c r="K1036" s="9">
        <f>IF(J1036=N2,'Masse et Centrage'!$G$44,-1000)</f>
        <v>-1000</v>
      </c>
      <c r="L1036" s="9">
        <f t="shared" si="208"/>
        <v>0</v>
      </c>
      <c r="S1036" s="9">
        <f t="shared" si="215"/>
        <v>1134</v>
      </c>
      <c r="T1036" s="9">
        <f>IF(S1036&lt;Q8,-1000,IF(S1036&lt;=Q10,O10*S1036+P10,IF(S1036&lt;=Q11,O11*S1036+P11,IF(S1036&lt;=Q12,O12*S1036+P12,8000))))</f>
        <v>8000</v>
      </c>
      <c r="U1036" s="9">
        <f>IF(S1036&lt;Q13,-1000,IF(S1036&lt;=Q15,O15*S1036+P15,IF(S1036&lt;=Q16,O16*S1036+P16,IF(S1036&lt;=Q17,O17*S1036+P17,8000))))</f>
        <v>8000</v>
      </c>
      <c r="V1036" s="9">
        <f>'Perfos Décollage'!F2</f>
        <v>500</v>
      </c>
      <c r="W1036" s="9">
        <f t="shared" si="209"/>
        <v>0</v>
      </c>
      <c r="X1036" s="9">
        <f t="shared" si="206"/>
        <v>-4000</v>
      </c>
      <c r="Y1036" s="9">
        <f t="shared" si="210"/>
        <v>0</v>
      </c>
      <c r="Z1036" s="9">
        <f t="shared" si="207"/>
        <v>-4000</v>
      </c>
    </row>
    <row r="1037" spans="1:26" ht="15">
      <c r="A1037" s="8">
        <f t="shared" si="211"/>
        <v>1.0869999999999773</v>
      </c>
      <c r="B1037" s="9">
        <f>'Masse et Centrage'!$G$44</f>
        <v>932</v>
      </c>
      <c r="D1037" s="8">
        <f t="shared" si="212"/>
        <v>1.0869999999999773</v>
      </c>
      <c r="E1037" s="9">
        <v>1043</v>
      </c>
      <c r="G1037" s="8">
        <f t="shared" si="213"/>
        <v>1.0869999999999773</v>
      </c>
      <c r="H1037" s="9">
        <v>-1000</v>
      </c>
      <c r="J1037" s="8">
        <f t="shared" si="214"/>
        <v>1.087</v>
      </c>
      <c r="K1037" s="9">
        <f>IF(J1037=N2,'Masse et Centrage'!$G$44,-1000)</f>
        <v>-1000</v>
      </c>
      <c r="L1037" s="9">
        <f t="shared" si="208"/>
        <v>0</v>
      </c>
      <c r="S1037" s="9">
        <f t="shared" si="215"/>
        <v>1135</v>
      </c>
      <c r="T1037" s="9">
        <f>IF(S1037&lt;Q8,-1000,IF(S1037&lt;=Q10,O10*S1037+P10,IF(S1037&lt;=Q11,O11*S1037+P11,IF(S1037&lt;=Q12,O12*S1037+P12,8000))))</f>
        <v>8000</v>
      </c>
      <c r="U1037" s="9">
        <f>IF(S1037&lt;Q13,-1000,IF(S1037&lt;=Q15,O15*S1037+P15,IF(S1037&lt;=Q16,O16*S1037+P16,IF(S1037&lt;=Q17,O17*S1037+P17,8000))))</f>
        <v>8000</v>
      </c>
      <c r="V1037" s="9">
        <f>'Perfos Décollage'!F2</f>
        <v>500</v>
      </c>
      <c r="W1037" s="9">
        <f t="shared" si="209"/>
        <v>0</v>
      </c>
      <c r="X1037" s="9">
        <f t="shared" si="206"/>
        <v>-4000</v>
      </c>
      <c r="Y1037" s="9">
        <f t="shared" si="210"/>
        <v>0</v>
      </c>
      <c r="Z1037" s="9">
        <f t="shared" si="207"/>
        <v>-4000</v>
      </c>
    </row>
    <row r="1038" spans="1:26" ht="15">
      <c r="A1038" s="8">
        <f t="shared" si="211"/>
        <v>1.0871999999999773</v>
      </c>
      <c r="B1038" s="9">
        <f>'Masse et Centrage'!$G$44</f>
        <v>932</v>
      </c>
      <c r="D1038" s="8">
        <f t="shared" si="212"/>
        <v>1.0871999999999773</v>
      </c>
      <c r="E1038" s="9">
        <v>1043</v>
      </c>
      <c r="G1038" s="8">
        <f t="shared" si="213"/>
        <v>1.0871999999999773</v>
      </c>
      <c r="H1038" s="9">
        <v>-1000</v>
      </c>
      <c r="J1038" s="8">
        <f t="shared" si="214"/>
        <v>1.0872</v>
      </c>
      <c r="K1038" s="9">
        <f>IF(J1038=N2,'Masse et Centrage'!$G$44,-1000)</f>
        <v>-1000</v>
      </c>
      <c r="L1038" s="9">
        <f t="shared" si="208"/>
        <v>0</v>
      </c>
      <c r="S1038" s="9">
        <f t="shared" si="215"/>
        <v>1136</v>
      </c>
      <c r="T1038" s="9">
        <f>IF(S1038&lt;Q8,-1000,IF(S1038&lt;=Q10,O10*S1038+P10,IF(S1038&lt;=Q11,O11*S1038+P11,IF(S1038&lt;=Q12,O12*S1038+P12,8000))))</f>
        <v>8000</v>
      </c>
      <c r="U1038" s="9">
        <f>IF(S1038&lt;Q13,-1000,IF(S1038&lt;=Q15,O15*S1038+P15,IF(S1038&lt;=Q16,O16*S1038+P16,IF(S1038&lt;=Q17,O17*S1038+P17,8000))))</f>
        <v>8000</v>
      </c>
      <c r="V1038" s="9">
        <f>'Perfos Décollage'!F2</f>
        <v>500</v>
      </c>
      <c r="W1038" s="9">
        <f t="shared" si="209"/>
        <v>0</v>
      </c>
      <c r="X1038" s="9">
        <f t="shared" si="206"/>
        <v>-4000</v>
      </c>
      <c r="Y1038" s="9">
        <f t="shared" si="210"/>
        <v>0</v>
      </c>
      <c r="Z1038" s="9">
        <f t="shared" si="207"/>
        <v>-4000</v>
      </c>
    </row>
    <row r="1039" spans="1:26" ht="15">
      <c r="A1039" s="8">
        <f t="shared" si="211"/>
        <v>1.0873999999999773</v>
      </c>
      <c r="B1039" s="9">
        <f>'Masse et Centrage'!$G$44</f>
        <v>932</v>
      </c>
      <c r="D1039" s="8">
        <f t="shared" si="212"/>
        <v>1.0873999999999773</v>
      </c>
      <c r="E1039" s="9">
        <v>1043</v>
      </c>
      <c r="G1039" s="8">
        <f t="shared" si="213"/>
        <v>1.0873999999999773</v>
      </c>
      <c r="H1039" s="9">
        <v>-1000</v>
      </c>
      <c r="J1039" s="8">
        <f t="shared" si="214"/>
        <v>1.0874</v>
      </c>
      <c r="K1039" s="9">
        <f>IF(J1039=N2,'Masse et Centrage'!$G$44,-1000)</f>
        <v>-1000</v>
      </c>
      <c r="L1039" s="9">
        <f t="shared" si="208"/>
        <v>0</v>
      </c>
      <c r="S1039" s="9">
        <f t="shared" si="215"/>
        <v>1137</v>
      </c>
      <c r="T1039" s="9">
        <f>IF(S1039&lt;Q8,-1000,IF(S1039&lt;=Q10,O10*S1039+P10,IF(S1039&lt;=Q11,O11*S1039+P11,IF(S1039&lt;=Q12,O12*S1039+P12,8000))))</f>
        <v>8000</v>
      </c>
      <c r="U1039" s="9">
        <f>IF(S1039&lt;Q13,-1000,IF(S1039&lt;=Q15,O15*S1039+P15,IF(S1039&lt;=Q16,O16*S1039+P16,IF(S1039&lt;=Q17,O17*S1039+P17,8000))))</f>
        <v>8000</v>
      </c>
      <c r="V1039" s="9">
        <f>'Perfos Décollage'!F2</f>
        <v>500</v>
      </c>
      <c r="W1039" s="9">
        <f t="shared" si="209"/>
        <v>0</v>
      </c>
      <c r="X1039" s="9">
        <f t="shared" si="206"/>
        <v>-4000</v>
      </c>
      <c r="Y1039" s="9">
        <f t="shared" si="210"/>
        <v>0</v>
      </c>
      <c r="Z1039" s="9">
        <f t="shared" si="207"/>
        <v>-4000</v>
      </c>
    </row>
    <row r="1040" spans="1:26" ht="15">
      <c r="A1040" s="8">
        <f t="shared" si="211"/>
        <v>1.0875999999999773</v>
      </c>
      <c r="B1040" s="9">
        <f>'Masse et Centrage'!$G$44</f>
        <v>932</v>
      </c>
      <c r="D1040" s="8">
        <f t="shared" si="212"/>
        <v>1.0875999999999773</v>
      </c>
      <c r="E1040" s="9">
        <v>1043</v>
      </c>
      <c r="G1040" s="8">
        <f t="shared" si="213"/>
        <v>1.0875999999999773</v>
      </c>
      <c r="H1040" s="9">
        <v>-1000</v>
      </c>
      <c r="J1040" s="8">
        <f t="shared" si="214"/>
        <v>1.0876</v>
      </c>
      <c r="K1040" s="9">
        <f>IF(J1040=N2,'Masse et Centrage'!$G$44,-1000)</f>
        <v>-1000</v>
      </c>
      <c r="L1040" s="9">
        <f t="shared" si="208"/>
        <v>0</v>
      </c>
      <c r="S1040" s="9">
        <f t="shared" si="215"/>
        <v>1138</v>
      </c>
      <c r="T1040" s="9">
        <f>IF(S1040&lt;Q8,-1000,IF(S1040&lt;=Q10,O10*S1040+P10,IF(S1040&lt;=Q11,O11*S1040+P11,IF(S1040&lt;=Q12,O12*S1040+P12,8000))))</f>
        <v>8000</v>
      </c>
      <c r="U1040" s="9">
        <f>IF(S1040&lt;Q13,-1000,IF(S1040&lt;=Q15,O15*S1040+P15,IF(S1040&lt;=Q16,O16*S1040+P16,IF(S1040&lt;=Q17,O17*S1040+P17,8000))))</f>
        <v>8000</v>
      </c>
      <c r="V1040" s="9">
        <f>'Perfos Décollage'!F2</f>
        <v>500</v>
      </c>
      <c r="W1040" s="9">
        <f t="shared" si="209"/>
        <v>0</v>
      </c>
      <c r="X1040" s="9">
        <f t="shared" si="206"/>
        <v>-4000</v>
      </c>
      <c r="Y1040" s="9">
        <f t="shared" si="210"/>
        <v>0</v>
      </c>
      <c r="Z1040" s="9">
        <f t="shared" si="207"/>
        <v>-4000</v>
      </c>
    </row>
    <row r="1041" spans="1:26" ht="15">
      <c r="A1041" s="8">
        <f t="shared" si="211"/>
        <v>1.0877999999999772</v>
      </c>
      <c r="B1041" s="9">
        <f>'Masse et Centrage'!$G$44</f>
        <v>932</v>
      </c>
      <c r="D1041" s="8">
        <f t="shared" si="212"/>
        <v>1.0877999999999772</v>
      </c>
      <c r="E1041" s="9">
        <v>1043</v>
      </c>
      <c r="G1041" s="8">
        <f t="shared" si="213"/>
        <v>1.0877999999999772</v>
      </c>
      <c r="H1041" s="9">
        <v>-1000</v>
      </c>
      <c r="J1041" s="8">
        <f t="shared" si="214"/>
        <v>1.0878</v>
      </c>
      <c r="K1041" s="9">
        <f>IF(J1041=N2,'Masse et Centrage'!$G$44,-1000)</f>
        <v>-1000</v>
      </c>
      <c r="L1041" s="9">
        <f t="shared" si="208"/>
        <v>0</v>
      </c>
      <c r="S1041" s="9">
        <f t="shared" si="215"/>
        <v>1139</v>
      </c>
      <c r="T1041" s="9">
        <f>IF(S1041&lt;Q8,-1000,IF(S1041&lt;=Q10,O10*S1041+P10,IF(S1041&lt;=Q11,O11*S1041+P11,IF(S1041&lt;=Q12,O12*S1041+P12,8000))))</f>
        <v>8000</v>
      </c>
      <c r="U1041" s="9">
        <f>IF(S1041&lt;Q13,-1000,IF(S1041&lt;=Q15,O15*S1041+P15,IF(S1041&lt;=Q16,O16*S1041+P16,IF(S1041&lt;=Q17,O17*S1041+P17,8000))))</f>
        <v>8000</v>
      </c>
      <c r="V1041" s="9">
        <f>'Perfos Décollage'!F2</f>
        <v>500</v>
      </c>
      <c r="W1041" s="9">
        <f t="shared" si="209"/>
        <v>0</v>
      </c>
      <c r="X1041" s="9">
        <f t="shared" si="206"/>
        <v>-4000</v>
      </c>
      <c r="Y1041" s="9">
        <f t="shared" si="210"/>
        <v>0</v>
      </c>
      <c r="Z1041" s="9">
        <f t="shared" si="207"/>
        <v>-4000</v>
      </c>
    </row>
    <row r="1042" spans="1:26" ht="15">
      <c r="A1042" s="8">
        <f t="shared" si="211"/>
        <v>1.0879999999999772</v>
      </c>
      <c r="B1042" s="9">
        <f>'Masse et Centrage'!$G$44</f>
        <v>932</v>
      </c>
      <c r="D1042" s="8">
        <f t="shared" si="212"/>
        <v>1.0879999999999772</v>
      </c>
      <c r="E1042" s="9">
        <v>1043</v>
      </c>
      <c r="G1042" s="8">
        <f t="shared" si="213"/>
        <v>1.0879999999999772</v>
      </c>
      <c r="H1042" s="9">
        <v>-1000</v>
      </c>
      <c r="J1042" s="8">
        <f t="shared" si="214"/>
        <v>1.088</v>
      </c>
      <c r="K1042" s="9">
        <f>IF(J1042=N2,'Masse et Centrage'!$G$44,-1000)</f>
        <v>-1000</v>
      </c>
      <c r="L1042" s="9">
        <f t="shared" si="208"/>
        <v>0</v>
      </c>
      <c r="S1042" s="9">
        <f t="shared" si="215"/>
        <v>1140</v>
      </c>
      <c r="T1042" s="9">
        <f>IF(S1042&lt;Q8,-1000,IF(S1042&lt;=Q10,O10*S1042+P10,IF(S1042&lt;=Q11,O11*S1042+P11,IF(S1042&lt;=Q12,O12*S1042+P12,8000))))</f>
        <v>8000</v>
      </c>
      <c r="U1042" s="9">
        <f>IF(S1042&lt;Q13,-1000,IF(S1042&lt;=Q15,O15*S1042+P15,IF(S1042&lt;=Q16,O16*S1042+P16,IF(S1042&lt;=Q17,O17*S1042+P17,8000))))</f>
        <v>8000</v>
      </c>
      <c r="V1042" s="9">
        <f>'Perfos Décollage'!F2</f>
        <v>500</v>
      </c>
      <c r="W1042" s="9">
        <f t="shared" si="209"/>
        <v>0</v>
      </c>
      <c r="X1042" s="9">
        <f t="shared" si="206"/>
        <v>-4000</v>
      </c>
      <c r="Y1042" s="9">
        <f t="shared" si="210"/>
        <v>0</v>
      </c>
      <c r="Z1042" s="9">
        <f t="shared" si="207"/>
        <v>-4000</v>
      </c>
    </row>
    <row r="1043" spans="1:26" ht="15">
      <c r="A1043" s="8">
        <f t="shared" si="211"/>
        <v>1.0881999999999772</v>
      </c>
      <c r="B1043" s="9">
        <f>'Masse et Centrage'!$G$44</f>
        <v>932</v>
      </c>
      <c r="D1043" s="8">
        <f t="shared" si="212"/>
        <v>1.0881999999999772</v>
      </c>
      <c r="E1043" s="9">
        <v>1043</v>
      </c>
      <c r="G1043" s="8">
        <f t="shared" si="213"/>
        <v>1.0881999999999772</v>
      </c>
      <c r="H1043" s="9">
        <v>-1000</v>
      </c>
      <c r="J1043" s="8">
        <f t="shared" si="214"/>
        <v>1.0882</v>
      </c>
      <c r="K1043" s="9">
        <f>IF(J1043=N2,'Masse et Centrage'!$G$44,-1000)</f>
        <v>-1000</v>
      </c>
      <c r="L1043" s="9">
        <f t="shared" si="208"/>
        <v>0</v>
      </c>
      <c r="S1043" s="9">
        <f t="shared" si="215"/>
        <v>1141</v>
      </c>
      <c r="T1043" s="9">
        <f>IF(S1043&lt;Q8,-1000,IF(S1043&lt;=Q10,O10*S1043+P10,IF(S1043&lt;=Q11,O11*S1043+P11,IF(S1043&lt;=Q12,O12*S1043+P12,8000))))</f>
        <v>8000</v>
      </c>
      <c r="U1043" s="9">
        <f>IF(S1043&lt;Q13,-1000,IF(S1043&lt;=Q15,O15*S1043+P15,IF(S1043&lt;=Q16,O16*S1043+P16,IF(S1043&lt;=Q17,O17*S1043+P17,8000))))</f>
        <v>8000</v>
      </c>
      <c r="V1043" s="9">
        <f>'Perfos Décollage'!F2</f>
        <v>500</v>
      </c>
      <c r="W1043" s="9">
        <f t="shared" si="209"/>
        <v>0</v>
      </c>
      <c r="X1043" s="9">
        <f t="shared" si="206"/>
        <v>-4000</v>
      </c>
      <c r="Y1043" s="9">
        <f t="shared" si="210"/>
        <v>0</v>
      </c>
      <c r="Z1043" s="9">
        <f t="shared" si="207"/>
        <v>-4000</v>
      </c>
    </row>
    <row r="1044" spans="1:26" ht="15">
      <c r="A1044" s="8">
        <f t="shared" si="211"/>
        <v>1.0883999999999772</v>
      </c>
      <c r="B1044" s="9">
        <f>'Masse et Centrage'!$G$44</f>
        <v>932</v>
      </c>
      <c r="D1044" s="8">
        <f t="shared" si="212"/>
        <v>1.0883999999999772</v>
      </c>
      <c r="E1044" s="9">
        <v>1043</v>
      </c>
      <c r="G1044" s="8">
        <f t="shared" si="213"/>
        <v>1.0883999999999772</v>
      </c>
      <c r="H1044" s="9">
        <v>-1000</v>
      </c>
      <c r="J1044" s="8">
        <f t="shared" si="214"/>
        <v>1.0884</v>
      </c>
      <c r="K1044" s="9">
        <f>IF(J1044=N2,'Masse et Centrage'!$G$44,-1000)</f>
        <v>-1000</v>
      </c>
      <c r="L1044" s="9">
        <f t="shared" si="208"/>
        <v>0</v>
      </c>
      <c r="S1044" s="9">
        <f t="shared" si="215"/>
        <v>1142</v>
      </c>
      <c r="T1044" s="9">
        <f>IF(S1044&lt;Q8,-1000,IF(S1044&lt;=Q10,O10*S1044+P10,IF(S1044&lt;=Q11,O11*S1044+P11,IF(S1044&lt;=Q12,O12*S1044+P12,8000))))</f>
        <v>8000</v>
      </c>
      <c r="U1044" s="9">
        <f>IF(S1044&lt;Q13,-1000,IF(S1044&lt;=Q15,O15*S1044+P15,IF(S1044&lt;=Q16,O16*S1044+P16,IF(S1044&lt;=Q17,O17*S1044+P17,8000))))</f>
        <v>8000</v>
      </c>
      <c r="V1044" s="9">
        <f>'Perfos Décollage'!F2</f>
        <v>500</v>
      </c>
      <c r="W1044" s="9">
        <f t="shared" si="209"/>
        <v>0</v>
      </c>
      <c r="X1044" s="9">
        <f t="shared" si="206"/>
        <v>-4000</v>
      </c>
      <c r="Y1044" s="9">
        <f t="shared" si="210"/>
        <v>0</v>
      </c>
      <c r="Z1044" s="9">
        <f t="shared" si="207"/>
        <v>-4000</v>
      </c>
    </row>
    <row r="1045" spans="1:26" ht="15">
      <c r="A1045" s="8">
        <f t="shared" si="211"/>
        <v>1.0885999999999771</v>
      </c>
      <c r="B1045" s="9">
        <f>'Masse et Centrage'!$G$44</f>
        <v>932</v>
      </c>
      <c r="D1045" s="8">
        <f t="shared" si="212"/>
        <v>1.0885999999999771</v>
      </c>
      <c r="E1045" s="9">
        <v>1043</v>
      </c>
      <c r="G1045" s="8">
        <f t="shared" si="213"/>
        <v>1.0885999999999771</v>
      </c>
      <c r="H1045" s="9">
        <v>-1000</v>
      </c>
      <c r="J1045" s="8">
        <f t="shared" si="214"/>
        <v>1.0886</v>
      </c>
      <c r="K1045" s="9">
        <f>IF(J1045=N2,'Masse et Centrage'!$G$44,-1000)</f>
        <v>-1000</v>
      </c>
      <c r="L1045" s="9">
        <f t="shared" si="208"/>
        <v>0</v>
      </c>
      <c r="S1045" s="9">
        <f t="shared" si="215"/>
        <v>1143</v>
      </c>
      <c r="T1045" s="9">
        <f>IF(S1045&lt;Q8,-1000,IF(S1045&lt;=Q10,O10*S1045+P10,IF(S1045&lt;=Q11,O11*S1045+P11,IF(S1045&lt;=Q12,O12*S1045+P12,8000))))</f>
        <v>8000</v>
      </c>
      <c r="U1045" s="9">
        <f>IF(S1045&lt;Q13,-1000,IF(S1045&lt;=Q15,O15*S1045+P15,IF(S1045&lt;=Q16,O16*S1045+P16,IF(S1045&lt;=Q17,O17*S1045+P17,8000))))</f>
        <v>8000</v>
      </c>
      <c r="V1045" s="9">
        <f>'Perfos Décollage'!F2</f>
        <v>500</v>
      </c>
      <c r="W1045" s="9">
        <f t="shared" si="209"/>
        <v>0</v>
      </c>
      <c r="X1045" s="9">
        <f t="shared" si="206"/>
        <v>-4000</v>
      </c>
      <c r="Y1045" s="9">
        <f t="shared" si="210"/>
        <v>0</v>
      </c>
      <c r="Z1045" s="9">
        <f t="shared" si="207"/>
        <v>-4000</v>
      </c>
    </row>
    <row r="1046" spans="1:26" ht="15">
      <c r="A1046" s="8">
        <f t="shared" si="211"/>
        <v>1.0887999999999771</v>
      </c>
      <c r="B1046" s="9">
        <f>'Masse et Centrage'!$G$44</f>
        <v>932</v>
      </c>
      <c r="D1046" s="8">
        <f t="shared" si="212"/>
        <v>1.0887999999999771</v>
      </c>
      <c r="E1046" s="9">
        <v>1043</v>
      </c>
      <c r="G1046" s="8">
        <f t="shared" si="213"/>
        <v>1.0887999999999771</v>
      </c>
      <c r="H1046" s="9">
        <v>-1000</v>
      </c>
      <c r="J1046" s="8">
        <f t="shared" si="214"/>
        <v>1.0888</v>
      </c>
      <c r="K1046" s="9">
        <f>IF(J1046=N2,'Masse et Centrage'!$G$44,-1000)</f>
        <v>-1000</v>
      </c>
      <c r="L1046" s="9">
        <f t="shared" si="208"/>
        <v>0</v>
      </c>
      <c r="S1046" s="9">
        <f t="shared" si="215"/>
        <v>1144</v>
      </c>
      <c r="T1046" s="9">
        <f>IF(S1046&lt;Q8,-1000,IF(S1046&lt;=Q10,O10*S1046+P10,IF(S1046&lt;=Q11,O11*S1046+P11,IF(S1046&lt;=Q12,O12*S1046+P12,8000))))</f>
        <v>8000</v>
      </c>
      <c r="U1046" s="9">
        <f>IF(S1046&lt;Q13,-1000,IF(S1046&lt;=Q15,O15*S1046+P15,IF(S1046&lt;=Q16,O16*S1046+P16,IF(S1046&lt;=Q17,O17*S1046+P17,8000))))</f>
        <v>8000</v>
      </c>
      <c r="V1046" s="9">
        <f>'Perfos Décollage'!F2</f>
        <v>500</v>
      </c>
      <c r="W1046" s="9">
        <f t="shared" si="209"/>
        <v>0</v>
      </c>
      <c r="X1046" s="9">
        <f t="shared" si="206"/>
        <v>-4000</v>
      </c>
      <c r="Y1046" s="9">
        <f t="shared" si="210"/>
        <v>0</v>
      </c>
      <c r="Z1046" s="9">
        <f t="shared" si="207"/>
        <v>-4000</v>
      </c>
    </row>
    <row r="1047" spans="1:26" ht="15">
      <c r="A1047" s="8">
        <f t="shared" si="211"/>
        <v>1.088999999999977</v>
      </c>
      <c r="B1047" s="9">
        <f>'Masse et Centrage'!$G$44</f>
        <v>932</v>
      </c>
      <c r="D1047" s="8">
        <f t="shared" si="212"/>
        <v>1.088999999999977</v>
      </c>
      <c r="E1047" s="9">
        <v>1043</v>
      </c>
      <c r="G1047" s="8">
        <f t="shared" si="213"/>
        <v>1.088999999999977</v>
      </c>
      <c r="H1047" s="9">
        <v>-1000</v>
      </c>
      <c r="J1047" s="8">
        <f t="shared" si="214"/>
        <v>1.089</v>
      </c>
      <c r="K1047" s="9">
        <f>IF(J1047=N2,'Masse et Centrage'!$G$44,-1000)</f>
        <v>-1000</v>
      </c>
      <c r="L1047" s="9">
        <f t="shared" si="208"/>
        <v>0</v>
      </c>
      <c r="S1047" s="9">
        <f t="shared" si="215"/>
        <v>1145</v>
      </c>
      <c r="T1047" s="9">
        <f>IF(S1047&lt;Q8,-1000,IF(S1047&lt;=Q10,O10*S1047+P10,IF(S1047&lt;=Q11,O11*S1047+P11,IF(S1047&lt;=Q12,O12*S1047+P12,8000))))</f>
        <v>8000</v>
      </c>
      <c r="U1047" s="9">
        <f>IF(S1047&lt;Q13,-1000,IF(S1047&lt;=Q15,O15*S1047+P15,IF(S1047&lt;=Q16,O16*S1047+P16,IF(S1047&lt;=Q17,O17*S1047+P17,8000))))</f>
        <v>8000</v>
      </c>
      <c r="V1047" s="9">
        <f>'Perfos Décollage'!F2</f>
        <v>500</v>
      </c>
      <c r="W1047" s="9">
        <f t="shared" si="209"/>
        <v>0</v>
      </c>
      <c r="X1047" s="9">
        <f t="shared" si="206"/>
        <v>-4000</v>
      </c>
      <c r="Y1047" s="9">
        <f t="shared" si="210"/>
        <v>0</v>
      </c>
      <c r="Z1047" s="9">
        <f t="shared" si="207"/>
        <v>-4000</v>
      </c>
    </row>
    <row r="1048" spans="1:26" ht="15">
      <c r="A1048" s="8">
        <f t="shared" si="211"/>
        <v>1.089199999999977</v>
      </c>
      <c r="B1048" s="9">
        <f>'Masse et Centrage'!$G$44</f>
        <v>932</v>
      </c>
      <c r="D1048" s="8">
        <f t="shared" si="212"/>
        <v>1.089199999999977</v>
      </c>
      <c r="E1048" s="9">
        <v>1043</v>
      </c>
      <c r="G1048" s="8">
        <f t="shared" si="213"/>
        <v>1.089199999999977</v>
      </c>
      <c r="H1048" s="9">
        <v>-1000</v>
      </c>
      <c r="J1048" s="8">
        <f t="shared" si="214"/>
        <v>1.0892</v>
      </c>
      <c r="K1048" s="9">
        <f>IF(J1048=N2,'Masse et Centrage'!$G$44,-1000)</f>
        <v>-1000</v>
      </c>
      <c r="L1048" s="9">
        <f t="shared" si="208"/>
        <v>0</v>
      </c>
      <c r="S1048" s="9">
        <f t="shared" si="215"/>
        <v>1146</v>
      </c>
      <c r="T1048" s="9">
        <f>IF(S1048&lt;Q8,-1000,IF(S1048&lt;=Q10,O10*S1048+P10,IF(S1048&lt;=Q11,O11*S1048+P11,IF(S1048&lt;=Q12,O12*S1048+P12,8000))))</f>
        <v>8000</v>
      </c>
      <c r="U1048" s="9">
        <f>IF(S1048&lt;Q13,-1000,IF(S1048&lt;=Q15,O15*S1048+P15,IF(S1048&lt;=Q16,O16*S1048+P16,IF(S1048&lt;=Q17,O17*S1048+P17,8000))))</f>
        <v>8000</v>
      </c>
      <c r="V1048" s="9">
        <f>'Perfos Décollage'!F2</f>
        <v>500</v>
      </c>
      <c r="W1048" s="9">
        <f t="shared" si="209"/>
        <v>0</v>
      </c>
      <c r="X1048" s="9">
        <f t="shared" si="206"/>
        <v>-4000</v>
      </c>
      <c r="Y1048" s="9">
        <f t="shared" si="210"/>
        <v>0</v>
      </c>
      <c r="Z1048" s="9">
        <f t="shared" si="207"/>
        <v>-4000</v>
      </c>
    </row>
    <row r="1049" spans="1:26" ht="15">
      <c r="A1049" s="8">
        <f t="shared" si="211"/>
        <v>1.089399999999977</v>
      </c>
      <c r="B1049" s="9">
        <f>'Masse et Centrage'!$G$44</f>
        <v>932</v>
      </c>
      <c r="D1049" s="8">
        <f t="shared" si="212"/>
        <v>1.089399999999977</v>
      </c>
      <c r="E1049" s="9">
        <v>1043</v>
      </c>
      <c r="G1049" s="8">
        <f t="shared" si="213"/>
        <v>1.089399999999977</v>
      </c>
      <c r="H1049" s="9">
        <v>-1000</v>
      </c>
      <c r="J1049" s="8">
        <f t="shared" si="214"/>
        <v>1.0894</v>
      </c>
      <c r="K1049" s="9">
        <f>IF(J1049=N2,'Masse et Centrage'!$G$44,-1000)</f>
        <v>-1000</v>
      </c>
      <c r="L1049" s="9">
        <f t="shared" si="208"/>
        <v>0</v>
      </c>
      <c r="S1049" s="9">
        <f t="shared" si="215"/>
        <v>1147</v>
      </c>
      <c r="T1049" s="9">
        <f>IF(S1049&lt;Q8,-1000,IF(S1049&lt;=Q10,O10*S1049+P10,IF(S1049&lt;=Q11,O11*S1049+P11,IF(S1049&lt;=Q12,O12*S1049+P12,8000))))</f>
        <v>8000</v>
      </c>
      <c r="U1049" s="9">
        <f>IF(S1049&lt;Q13,-1000,IF(S1049&lt;=Q15,O15*S1049+P15,IF(S1049&lt;=Q16,O16*S1049+P16,IF(S1049&lt;=Q17,O17*S1049+P17,8000))))</f>
        <v>8000</v>
      </c>
      <c r="V1049" s="9">
        <f>'Perfos Décollage'!F2</f>
        <v>500</v>
      </c>
      <c r="W1049" s="9">
        <f t="shared" si="209"/>
        <v>0</v>
      </c>
      <c r="X1049" s="9">
        <f t="shared" si="206"/>
        <v>-4000</v>
      </c>
      <c r="Y1049" s="9">
        <f t="shared" si="210"/>
        <v>0</v>
      </c>
      <c r="Z1049" s="9">
        <f t="shared" si="207"/>
        <v>-4000</v>
      </c>
    </row>
    <row r="1050" spans="1:26" ht="15">
      <c r="A1050" s="8">
        <f t="shared" si="211"/>
        <v>1.089599999999977</v>
      </c>
      <c r="B1050" s="9">
        <f>'Masse et Centrage'!$G$44</f>
        <v>932</v>
      </c>
      <c r="D1050" s="8">
        <f t="shared" si="212"/>
        <v>1.089599999999977</v>
      </c>
      <c r="E1050" s="9">
        <v>1043</v>
      </c>
      <c r="G1050" s="8">
        <f t="shared" si="213"/>
        <v>1.089599999999977</v>
      </c>
      <c r="H1050" s="9">
        <v>-1000</v>
      </c>
      <c r="J1050" s="8">
        <f t="shared" si="214"/>
        <v>1.0896</v>
      </c>
      <c r="K1050" s="9">
        <f>IF(J1050=N2,'Masse et Centrage'!$G$44,-1000)</f>
        <v>-1000</v>
      </c>
      <c r="L1050" s="9">
        <f t="shared" si="208"/>
        <v>0</v>
      </c>
      <c r="S1050" s="9">
        <f t="shared" si="215"/>
        <v>1148</v>
      </c>
      <c r="T1050" s="9">
        <f>IF(S1050&lt;Q8,-1000,IF(S1050&lt;=Q10,O10*S1050+P10,IF(S1050&lt;=Q11,O11*S1050+P11,IF(S1050&lt;=Q12,O12*S1050+P12,8000))))</f>
        <v>8000</v>
      </c>
      <c r="U1050" s="9">
        <f>IF(S1050&lt;Q13,-1000,IF(S1050&lt;=Q15,O15*S1050+P15,IF(S1050&lt;=Q16,O16*S1050+P16,IF(S1050&lt;=Q17,O17*S1050+P17,8000))))</f>
        <v>8000</v>
      </c>
      <c r="V1050" s="9">
        <f>'Perfos Décollage'!F2</f>
        <v>500</v>
      </c>
      <c r="W1050" s="9">
        <f t="shared" si="209"/>
        <v>0</v>
      </c>
      <c r="X1050" s="9">
        <f t="shared" si="206"/>
        <v>-4000</v>
      </c>
      <c r="Y1050" s="9">
        <f t="shared" si="210"/>
        <v>0</v>
      </c>
      <c r="Z1050" s="9">
        <f t="shared" si="207"/>
        <v>-4000</v>
      </c>
    </row>
    <row r="1051" spans="1:26" ht="15">
      <c r="A1051" s="8">
        <f t="shared" si="211"/>
        <v>1.089799999999977</v>
      </c>
      <c r="B1051" s="9">
        <f>'Masse et Centrage'!$G$44</f>
        <v>932</v>
      </c>
      <c r="D1051" s="8">
        <f t="shared" si="212"/>
        <v>1.089799999999977</v>
      </c>
      <c r="E1051" s="9">
        <v>1043</v>
      </c>
      <c r="G1051" s="8">
        <f t="shared" si="213"/>
        <v>1.089799999999977</v>
      </c>
      <c r="H1051" s="9">
        <v>-1000</v>
      </c>
      <c r="J1051" s="8">
        <f t="shared" si="214"/>
        <v>1.0898</v>
      </c>
      <c r="K1051" s="9">
        <f>IF(J1051=N2,'Masse et Centrage'!$G$44,-1000)</f>
        <v>-1000</v>
      </c>
      <c r="L1051" s="9">
        <f t="shared" si="208"/>
        <v>0</v>
      </c>
      <c r="S1051" s="9">
        <f t="shared" si="215"/>
        <v>1149</v>
      </c>
      <c r="T1051" s="9">
        <f>IF(S1051&lt;Q8,-1000,IF(S1051&lt;=Q10,O10*S1051+P10,IF(S1051&lt;=Q11,O11*S1051+P11,IF(S1051&lt;=Q12,O12*S1051+P12,8000))))</f>
        <v>8000</v>
      </c>
      <c r="U1051" s="9">
        <f>IF(S1051&lt;Q13,-1000,IF(S1051&lt;=Q15,O15*S1051+P15,IF(S1051&lt;=Q16,O16*S1051+P16,IF(S1051&lt;=Q17,O17*S1051+P17,8000))))</f>
        <v>8000</v>
      </c>
      <c r="V1051" s="9">
        <f>'Perfos Décollage'!F2</f>
        <v>500</v>
      </c>
      <c r="W1051" s="9">
        <f t="shared" si="209"/>
        <v>0</v>
      </c>
      <c r="X1051" s="9">
        <f t="shared" si="206"/>
        <v>-4000</v>
      </c>
      <c r="Y1051" s="9">
        <f t="shared" si="210"/>
        <v>0</v>
      </c>
      <c r="Z1051" s="9">
        <f t="shared" si="207"/>
        <v>-4000</v>
      </c>
    </row>
    <row r="1052" spans="1:26" ht="15">
      <c r="A1052" s="8">
        <f t="shared" si="211"/>
        <v>1.089999999999977</v>
      </c>
      <c r="B1052" s="9">
        <f>'Masse et Centrage'!$G$44</f>
        <v>932</v>
      </c>
      <c r="D1052" s="8">
        <f t="shared" si="212"/>
        <v>1.089999999999977</v>
      </c>
      <c r="E1052" s="9">
        <v>1043</v>
      </c>
      <c r="G1052" s="8">
        <f t="shared" si="213"/>
        <v>1.089999999999977</v>
      </c>
      <c r="H1052" s="9">
        <v>-1000</v>
      </c>
      <c r="J1052" s="8">
        <f t="shared" si="214"/>
        <v>1.09</v>
      </c>
      <c r="K1052" s="9">
        <f>IF(J1052=N2,'Masse et Centrage'!$G$44,-1000)</f>
        <v>-1000</v>
      </c>
      <c r="L1052" s="9">
        <f t="shared" si="208"/>
        <v>0</v>
      </c>
      <c r="S1052" s="9">
        <f t="shared" si="215"/>
        <v>1150</v>
      </c>
      <c r="T1052" s="9">
        <f>IF(S1052&lt;Q8,-1000,IF(S1052&lt;=Q10,O10*S1052+P10,IF(S1052&lt;=Q11,O11*S1052+P11,IF(S1052&lt;=Q12,O12*S1052+P12,8000))))</f>
        <v>8000</v>
      </c>
      <c r="U1052" s="9">
        <f>IF(S1052&lt;Q13,-1000,IF(S1052&lt;=Q15,O15*S1052+P15,IF(S1052&lt;=Q16,O16*S1052+P16,IF(S1052&lt;=Q17,O17*S1052+P17,8000))))</f>
        <v>8000</v>
      </c>
      <c r="V1052" s="9">
        <f>'Perfos Décollage'!F2</f>
        <v>500</v>
      </c>
      <c r="W1052" s="9">
        <f t="shared" si="209"/>
        <v>0</v>
      </c>
      <c r="X1052" s="9">
        <f t="shared" si="206"/>
        <v>-4000</v>
      </c>
      <c r="Y1052" s="9">
        <f t="shared" si="210"/>
        <v>0</v>
      </c>
      <c r="Z1052" s="9">
        <f t="shared" si="207"/>
        <v>-4000</v>
      </c>
    </row>
    <row r="1053" spans="1:26" ht="15">
      <c r="A1053" s="8">
        <f t="shared" si="211"/>
        <v>1.090199999999977</v>
      </c>
      <c r="B1053" s="9">
        <f>'Masse et Centrage'!$G$44</f>
        <v>932</v>
      </c>
      <c r="D1053" s="8">
        <f t="shared" si="212"/>
        <v>1.090199999999977</v>
      </c>
      <c r="E1053" s="9">
        <v>1043</v>
      </c>
      <c r="G1053" s="8">
        <f t="shared" si="213"/>
        <v>1.090199999999977</v>
      </c>
      <c r="H1053" s="9">
        <v>-1000</v>
      </c>
      <c r="J1053" s="8">
        <f t="shared" si="214"/>
        <v>1.0902</v>
      </c>
      <c r="K1053" s="9">
        <f>IF(J1053=N2,'Masse et Centrage'!$G$44,-1000)</f>
        <v>-1000</v>
      </c>
      <c r="L1053" s="9">
        <f t="shared" si="208"/>
        <v>0</v>
      </c>
      <c r="S1053" s="9">
        <f t="shared" si="215"/>
        <v>1151</v>
      </c>
      <c r="T1053" s="9">
        <f>IF(S1053&lt;Q8,-1000,IF(S1053&lt;=Q10,O10*S1053+P10,IF(S1053&lt;=Q11,O11*S1053+P11,IF(S1053&lt;=Q12,O12*S1053+P12,8000))))</f>
        <v>8000</v>
      </c>
      <c r="U1053" s="9">
        <f>IF(S1053&lt;Q13,-1000,IF(S1053&lt;=Q15,O15*S1053+P15,IF(S1053&lt;=Q16,O16*S1053+P16,IF(S1053&lt;=Q17,O17*S1053+P17,8000))))</f>
        <v>8000</v>
      </c>
      <c r="V1053" s="9">
        <f>'Perfos Décollage'!F2</f>
        <v>500</v>
      </c>
      <c r="W1053" s="9">
        <f t="shared" si="209"/>
        <v>0</v>
      </c>
      <c r="X1053" s="9">
        <f t="shared" si="206"/>
        <v>-4000</v>
      </c>
      <c r="Y1053" s="9">
        <f t="shared" si="210"/>
        <v>0</v>
      </c>
      <c r="Z1053" s="9">
        <f t="shared" si="207"/>
        <v>-4000</v>
      </c>
    </row>
    <row r="1054" spans="1:26" ht="15">
      <c r="A1054" s="8">
        <f t="shared" si="211"/>
        <v>1.090399999999977</v>
      </c>
      <c r="B1054" s="9">
        <f>'Masse et Centrage'!$G$44</f>
        <v>932</v>
      </c>
      <c r="D1054" s="8">
        <f t="shared" si="212"/>
        <v>1.090399999999977</v>
      </c>
      <c r="E1054" s="9">
        <v>1043</v>
      </c>
      <c r="G1054" s="8">
        <f t="shared" si="213"/>
        <v>1.090399999999977</v>
      </c>
      <c r="H1054" s="9">
        <v>-1000</v>
      </c>
      <c r="J1054" s="8">
        <f t="shared" si="214"/>
        <v>1.0904</v>
      </c>
      <c r="K1054" s="9">
        <f>IF(J1054=N2,'Masse et Centrage'!$G$44,-1000)</f>
        <v>-1000</v>
      </c>
      <c r="L1054" s="9">
        <f t="shared" si="208"/>
        <v>0</v>
      </c>
      <c r="S1054" s="9">
        <f t="shared" si="215"/>
        <v>1152</v>
      </c>
      <c r="T1054" s="9">
        <f>IF(S1054&lt;Q8,-1000,IF(S1054&lt;=Q10,O10*S1054+P10,IF(S1054&lt;=Q11,O11*S1054+P11,IF(S1054&lt;=Q12,O12*S1054+P12,8000))))</f>
        <v>8000</v>
      </c>
      <c r="U1054" s="9">
        <f>IF(S1054&lt;Q13,-1000,IF(S1054&lt;=Q15,O15*S1054+P15,IF(S1054&lt;=Q16,O16*S1054+P16,IF(S1054&lt;=Q17,O17*S1054+P17,8000))))</f>
        <v>8000</v>
      </c>
      <c r="V1054" s="9">
        <f>'Perfos Décollage'!F2</f>
        <v>500</v>
      </c>
      <c r="W1054" s="9">
        <f t="shared" si="209"/>
        <v>0</v>
      </c>
      <c r="X1054" s="9">
        <f t="shared" si="206"/>
        <v>-4000</v>
      </c>
      <c r="Y1054" s="9">
        <f t="shared" si="210"/>
        <v>0</v>
      </c>
      <c r="Z1054" s="9">
        <f t="shared" si="207"/>
        <v>-4000</v>
      </c>
    </row>
    <row r="1055" spans="1:26" ht="15">
      <c r="A1055" s="8">
        <f t="shared" si="211"/>
        <v>1.090599999999977</v>
      </c>
      <c r="B1055" s="9">
        <f>'Masse et Centrage'!$G$44</f>
        <v>932</v>
      </c>
      <c r="D1055" s="8">
        <f t="shared" si="212"/>
        <v>1.090599999999977</v>
      </c>
      <c r="E1055" s="9">
        <v>1043</v>
      </c>
      <c r="G1055" s="8">
        <f t="shared" si="213"/>
        <v>1.090599999999977</v>
      </c>
      <c r="H1055" s="9">
        <v>-1000</v>
      </c>
      <c r="J1055" s="8">
        <f t="shared" si="214"/>
        <v>1.0906</v>
      </c>
      <c r="K1055" s="9">
        <f>IF(J1055=N2,'Masse et Centrage'!$G$44,-1000)</f>
        <v>-1000</v>
      </c>
      <c r="L1055" s="9">
        <f t="shared" si="208"/>
        <v>0</v>
      </c>
      <c r="S1055" s="9">
        <f t="shared" si="215"/>
        <v>1153</v>
      </c>
      <c r="T1055" s="9">
        <f>IF(S1055&lt;Q8,-1000,IF(S1055&lt;=Q10,O10*S1055+P10,IF(S1055&lt;=Q11,O11*S1055+P11,IF(S1055&lt;=Q12,O12*S1055+P12,8000))))</f>
        <v>8000</v>
      </c>
      <c r="U1055" s="9">
        <f>IF(S1055&lt;Q13,-1000,IF(S1055&lt;=Q15,O15*S1055+P15,IF(S1055&lt;=Q16,O16*S1055+P16,IF(S1055&lt;=Q17,O17*S1055+P17,8000))))</f>
        <v>8000</v>
      </c>
      <c r="V1055" s="9">
        <f>'Perfos Décollage'!F2</f>
        <v>500</v>
      </c>
      <c r="W1055" s="9">
        <f t="shared" si="209"/>
        <v>0</v>
      </c>
      <c r="X1055" s="9">
        <f t="shared" si="206"/>
        <v>-4000</v>
      </c>
      <c r="Y1055" s="9">
        <f t="shared" si="210"/>
        <v>0</v>
      </c>
      <c r="Z1055" s="9">
        <f t="shared" si="207"/>
        <v>-4000</v>
      </c>
    </row>
    <row r="1056" spans="1:26" ht="15">
      <c r="A1056" s="8">
        <f t="shared" si="211"/>
        <v>1.090799999999977</v>
      </c>
      <c r="B1056" s="9">
        <f>'Masse et Centrage'!$G$44</f>
        <v>932</v>
      </c>
      <c r="D1056" s="8">
        <f t="shared" si="212"/>
        <v>1.090799999999977</v>
      </c>
      <c r="E1056" s="9">
        <v>1043</v>
      </c>
      <c r="G1056" s="8">
        <f t="shared" si="213"/>
        <v>1.090799999999977</v>
      </c>
      <c r="H1056" s="9">
        <v>-1000</v>
      </c>
      <c r="J1056" s="8">
        <f t="shared" si="214"/>
        <v>1.0908</v>
      </c>
      <c r="K1056" s="9">
        <f>IF(J1056=N2,'Masse et Centrage'!$G$44,-1000)</f>
        <v>-1000</v>
      </c>
      <c r="L1056" s="9">
        <f t="shared" si="208"/>
        <v>0</v>
      </c>
      <c r="S1056" s="9">
        <f t="shared" si="215"/>
        <v>1154</v>
      </c>
      <c r="T1056" s="9">
        <f>IF(S1056&lt;Q8,-1000,IF(S1056&lt;=Q10,O10*S1056+P10,IF(S1056&lt;=Q11,O11*S1056+P11,IF(S1056&lt;=Q12,O12*S1056+P12,8000))))</f>
        <v>8000</v>
      </c>
      <c r="U1056" s="9">
        <f>IF(S1056&lt;Q13,-1000,IF(S1056&lt;=Q15,O15*S1056+P15,IF(S1056&lt;=Q16,O16*S1056+P16,IF(S1056&lt;=Q17,O17*S1056+P17,8000))))</f>
        <v>8000</v>
      </c>
      <c r="V1056" s="9">
        <f>'Perfos Décollage'!F2</f>
        <v>500</v>
      </c>
      <c r="W1056" s="9">
        <f t="shared" si="209"/>
        <v>0</v>
      </c>
      <c r="X1056" s="9">
        <f t="shared" si="206"/>
        <v>-4000</v>
      </c>
      <c r="Y1056" s="9">
        <f t="shared" si="210"/>
        <v>0</v>
      </c>
      <c r="Z1056" s="9">
        <f t="shared" si="207"/>
        <v>-4000</v>
      </c>
    </row>
    <row r="1057" spans="1:26" ht="15">
      <c r="A1057" s="8">
        <f t="shared" si="211"/>
        <v>1.0909999999999769</v>
      </c>
      <c r="B1057" s="9">
        <f>'Masse et Centrage'!$G$44</f>
        <v>932</v>
      </c>
      <c r="D1057" s="8">
        <f t="shared" si="212"/>
        <v>1.0909999999999769</v>
      </c>
      <c r="E1057" s="9">
        <v>1043</v>
      </c>
      <c r="G1057" s="8">
        <f t="shared" si="213"/>
        <v>1.0909999999999769</v>
      </c>
      <c r="H1057" s="9">
        <v>-1000</v>
      </c>
      <c r="J1057" s="8">
        <f t="shared" si="214"/>
        <v>1.091</v>
      </c>
      <c r="K1057" s="9">
        <f>IF(J1057=N2,'Masse et Centrage'!$G$44,-1000)</f>
        <v>-1000</v>
      </c>
      <c r="L1057" s="9">
        <f t="shared" si="208"/>
        <v>0</v>
      </c>
      <c r="S1057" s="9">
        <f t="shared" si="215"/>
        <v>1155</v>
      </c>
      <c r="T1057" s="9">
        <f>IF(S1057&lt;Q8,-1000,IF(S1057&lt;=Q10,O10*S1057+P10,IF(S1057&lt;=Q11,O11*S1057+P11,IF(S1057&lt;=Q12,O12*S1057+P12,8000))))</f>
        <v>8000</v>
      </c>
      <c r="U1057" s="9">
        <f>IF(S1057&lt;Q13,-1000,IF(S1057&lt;=Q15,O15*S1057+P15,IF(S1057&lt;=Q16,O16*S1057+P16,IF(S1057&lt;=Q17,O17*S1057+P17,8000))))</f>
        <v>8000</v>
      </c>
      <c r="V1057" s="9">
        <f>'Perfos Décollage'!F2</f>
        <v>500</v>
      </c>
      <c r="W1057" s="9">
        <f t="shared" si="209"/>
        <v>0</v>
      </c>
      <c r="X1057" s="9">
        <f t="shared" si="206"/>
        <v>-4000</v>
      </c>
      <c r="Y1057" s="9">
        <f t="shared" si="210"/>
        <v>0</v>
      </c>
      <c r="Z1057" s="9">
        <f t="shared" si="207"/>
        <v>-4000</v>
      </c>
    </row>
    <row r="1058" spans="1:26" ht="15">
      <c r="A1058" s="8">
        <f t="shared" si="211"/>
        <v>1.0911999999999769</v>
      </c>
      <c r="B1058" s="9">
        <f>'Masse et Centrage'!$G$44</f>
        <v>932</v>
      </c>
      <c r="D1058" s="8">
        <f t="shared" si="212"/>
        <v>1.0911999999999769</v>
      </c>
      <c r="E1058" s="9">
        <v>1043</v>
      </c>
      <c r="G1058" s="8">
        <f t="shared" si="213"/>
        <v>1.0911999999999769</v>
      </c>
      <c r="H1058" s="9">
        <v>-1000</v>
      </c>
      <c r="J1058" s="8">
        <f t="shared" si="214"/>
        <v>1.0912</v>
      </c>
      <c r="K1058" s="9">
        <f>IF(J1058=N2,'Masse et Centrage'!$G$44,-1000)</f>
        <v>-1000</v>
      </c>
      <c r="L1058" s="9">
        <f t="shared" si="208"/>
        <v>0</v>
      </c>
      <c r="S1058" s="9">
        <f t="shared" si="215"/>
        <v>1156</v>
      </c>
      <c r="T1058" s="9">
        <f>IF(S1058&lt;Q8,-1000,IF(S1058&lt;=Q10,O10*S1058+P10,IF(S1058&lt;=Q11,O11*S1058+P11,IF(S1058&lt;=Q12,O12*S1058+P12,8000))))</f>
        <v>8000</v>
      </c>
      <c r="U1058" s="9">
        <f>IF(S1058&lt;Q13,-1000,IF(S1058&lt;=Q15,O15*S1058+P15,IF(S1058&lt;=Q16,O16*S1058+P16,IF(S1058&lt;=Q17,O17*S1058+P17,8000))))</f>
        <v>8000</v>
      </c>
      <c r="V1058" s="9">
        <f>'Perfos Décollage'!F2</f>
        <v>500</v>
      </c>
      <c r="W1058" s="9">
        <f t="shared" si="209"/>
        <v>0</v>
      </c>
      <c r="X1058" s="9">
        <f t="shared" si="206"/>
        <v>-4000</v>
      </c>
      <c r="Y1058" s="9">
        <f t="shared" si="210"/>
        <v>0</v>
      </c>
      <c r="Z1058" s="9">
        <f t="shared" si="207"/>
        <v>-4000</v>
      </c>
    </row>
    <row r="1059" spans="1:26" ht="15">
      <c r="A1059" s="8">
        <f t="shared" si="211"/>
        <v>1.0913999999999768</v>
      </c>
      <c r="B1059" s="9">
        <f>'Masse et Centrage'!$G$44</f>
        <v>932</v>
      </c>
      <c r="D1059" s="8">
        <f t="shared" si="212"/>
        <v>1.0913999999999768</v>
      </c>
      <c r="E1059" s="9">
        <v>1043</v>
      </c>
      <c r="G1059" s="8">
        <f t="shared" si="213"/>
        <v>1.0913999999999768</v>
      </c>
      <c r="H1059" s="9">
        <v>-1000</v>
      </c>
      <c r="J1059" s="8">
        <f t="shared" si="214"/>
        <v>1.0914</v>
      </c>
      <c r="K1059" s="9">
        <f>IF(J1059=N2,'Masse et Centrage'!$G$44,-1000)</f>
        <v>-1000</v>
      </c>
      <c r="L1059" s="9">
        <f t="shared" si="208"/>
        <v>0</v>
      </c>
      <c r="S1059" s="9">
        <f t="shared" si="215"/>
        <v>1157</v>
      </c>
      <c r="T1059" s="9">
        <f>IF(S1059&lt;Q8,-1000,IF(S1059&lt;=Q10,O10*S1059+P10,IF(S1059&lt;=Q11,O11*S1059+P11,IF(S1059&lt;=Q12,O12*S1059+P12,8000))))</f>
        <v>8000</v>
      </c>
      <c r="U1059" s="9">
        <f>IF(S1059&lt;Q13,-1000,IF(S1059&lt;=Q15,O15*S1059+P15,IF(S1059&lt;=Q16,O16*S1059+P16,IF(S1059&lt;=Q17,O17*S1059+P17,8000))))</f>
        <v>8000</v>
      </c>
      <c r="V1059" s="9">
        <f>'Perfos Décollage'!F2</f>
        <v>500</v>
      </c>
      <c r="W1059" s="9">
        <f t="shared" si="209"/>
        <v>0</v>
      </c>
      <c r="X1059" s="9">
        <f t="shared" si="206"/>
        <v>-4000</v>
      </c>
      <c r="Y1059" s="9">
        <f t="shared" si="210"/>
        <v>0</v>
      </c>
      <c r="Z1059" s="9">
        <f t="shared" si="207"/>
        <v>-4000</v>
      </c>
    </row>
    <row r="1060" spans="1:26" ht="15">
      <c r="A1060" s="8">
        <f t="shared" si="211"/>
        <v>1.0915999999999768</v>
      </c>
      <c r="B1060" s="9">
        <f>'Masse et Centrage'!$G$44</f>
        <v>932</v>
      </c>
      <c r="D1060" s="8">
        <f t="shared" si="212"/>
        <v>1.0915999999999768</v>
      </c>
      <c r="E1060" s="9">
        <v>1043</v>
      </c>
      <c r="G1060" s="8">
        <f t="shared" si="213"/>
        <v>1.0915999999999768</v>
      </c>
      <c r="H1060" s="9">
        <v>-1000</v>
      </c>
      <c r="J1060" s="8">
        <f t="shared" si="214"/>
        <v>1.0916</v>
      </c>
      <c r="K1060" s="9">
        <f>IF(J1060=N2,'Masse et Centrage'!$G$44,-1000)</f>
        <v>-1000</v>
      </c>
      <c r="L1060" s="9">
        <f t="shared" si="208"/>
        <v>0</v>
      </c>
      <c r="S1060" s="9">
        <f t="shared" si="215"/>
        <v>1158</v>
      </c>
      <c r="T1060" s="9">
        <f>IF(S1060&lt;Q8,-1000,IF(S1060&lt;=Q10,O10*S1060+P10,IF(S1060&lt;=Q11,O11*S1060+P11,IF(S1060&lt;=Q12,O12*S1060+P12,8000))))</f>
        <v>8000</v>
      </c>
      <c r="U1060" s="9">
        <f>IF(S1060&lt;Q13,-1000,IF(S1060&lt;=Q15,O15*S1060+P15,IF(S1060&lt;=Q16,O16*S1060+P16,IF(S1060&lt;=Q17,O17*S1060+P17,8000))))</f>
        <v>8000</v>
      </c>
      <c r="V1060" s="9">
        <f>'Perfos Décollage'!F2</f>
        <v>500</v>
      </c>
      <c r="W1060" s="9">
        <f t="shared" si="209"/>
        <v>0</v>
      </c>
      <c r="X1060" s="9">
        <f t="shared" si="206"/>
        <v>-4000</v>
      </c>
      <c r="Y1060" s="9">
        <f t="shared" si="210"/>
        <v>0</v>
      </c>
      <c r="Z1060" s="9">
        <f t="shared" si="207"/>
        <v>-4000</v>
      </c>
    </row>
    <row r="1061" spans="1:26" ht="15">
      <c r="A1061" s="8">
        <f t="shared" si="211"/>
        <v>1.0917999999999768</v>
      </c>
      <c r="B1061" s="9">
        <f>'Masse et Centrage'!$G$44</f>
        <v>932</v>
      </c>
      <c r="D1061" s="8">
        <f t="shared" si="212"/>
        <v>1.0917999999999768</v>
      </c>
      <c r="E1061" s="9">
        <v>1043</v>
      </c>
      <c r="G1061" s="8">
        <f t="shared" si="213"/>
        <v>1.0917999999999768</v>
      </c>
      <c r="H1061" s="9">
        <v>-1000</v>
      </c>
      <c r="J1061" s="8">
        <f t="shared" si="214"/>
        <v>1.0918</v>
      </c>
      <c r="K1061" s="9">
        <f>IF(J1061=N2,'Masse et Centrage'!$G$44,-1000)</f>
        <v>-1000</v>
      </c>
      <c r="L1061" s="9">
        <f t="shared" si="208"/>
        <v>0</v>
      </c>
      <c r="S1061" s="9">
        <f t="shared" si="215"/>
        <v>1159</v>
      </c>
      <c r="T1061" s="9">
        <f>IF(S1061&lt;Q8,-1000,IF(S1061&lt;=Q10,O10*S1061+P10,IF(S1061&lt;=Q11,O11*S1061+P11,IF(S1061&lt;=Q12,O12*S1061+P12,8000))))</f>
        <v>8000</v>
      </c>
      <c r="U1061" s="9">
        <f>IF(S1061&lt;Q13,-1000,IF(S1061&lt;=Q15,O15*S1061+P15,IF(S1061&lt;=Q16,O16*S1061+P16,IF(S1061&lt;=Q17,O17*S1061+P17,8000))))</f>
        <v>8000</v>
      </c>
      <c r="V1061" s="9">
        <f>'Perfos Décollage'!F2</f>
        <v>500</v>
      </c>
      <c r="W1061" s="9">
        <f t="shared" si="209"/>
        <v>0</v>
      </c>
      <c r="X1061" s="9">
        <f t="shared" si="206"/>
        <v>-4000</v>
      </c>
      <c r="Y1061" s="9">
        <f t="shared" si="210"/>
        <v>0</v>
      </c>
      <c r="Z1061" s="9">
        <f t="shared" si="207"/>
        <v>-4000</v>
      </c>
    </row>
    <row r="1062" spans="1:26" ht="15">
      <c r="A1062" s="8">
        <f t="shared" si="211"/>
        <v>1.0919999999999768</v>
      </c>
      <c r="B1062" s="9">
        <f>'Masse et Centrage'!$G$44</f>
        <v>932</v>
      </c>
      <c r="D1062" s="8">
        <f t="shared" si="212"/>
        <v>1.0919999999999768</v>
      </c>
      <c r="E1062" s="9">
        <v>1043</v>
      </c>
      <c r="G1062" s="8">
        <f t="shared" si="213"/>
        <v>1.0919999999999768</v>
      </c>
      <c r="H1062" s="9">
        <v>-1000</v>
      </c>
      <c r="J1062" s="8">
        <f t="shared" si="214"/>
        <v>1.092</v>
      </c>
      <c r="K1062" s="9">
        <f>IF(J1062=N2,'Masse et Centrage'!$G$44,-1000)</f>
        <v>-1000</v>
      </c>
      <c r="L1062" s="9">
        <f t="shared" si="208"/>
        <v>0</v>
      </c>
      <c r="S1062" s="9">
        <f t="shared" si="215"/>
        <v>1160</v>
      </c>
      <c r="T1062" s="9">
        <f>IF(S1062&lt;Q8,-1000,IF(S1062&lt;=Q10,O10*S1062+P10,IF(S1062&lt;=Q11,O11*S1062+P11,IF(S1062&lt;=Q12,O12*S1062+P12,8000))))</f>
        <v>8000</v>
      </c>
      <c r="U1062" s="9">
        <f>IF(S1062&lt;Q13,-1000,IF(S1062&lt;=Q15,O15*S1062+P15,IF(S1062&lt;=Q16,O16*S1062+P16,IF(S1062&lt;=Q17,O17*S1062+P17,8000))))</f>
        <v>8000</v>
      </c>
      <c r="V1062" s="9">
        <f>'Perfos Décollage'!F2</f>
        <v>500</v>
      </c>
      <c r="W1062" s="9">
        <f t="shared" si="209"/>
        <v>0</v>
      </c>
      <c r="X1062" s="9">
        <f t="shared" si="206"/>
        <v>-4000</v>
      </c>
      <c r="Y1062" s="9">
        <f t="shared" si="210"/>
        <v>0</v>
      </c>
      <c r="Z1062" s="9">
        <f t="shared" si="207"/>
        <v>-4000</v>
      </c>
    </row>
    <row r="1063" spans="1:26" ht="15">
      <c r="A1063" s="8">
        <f t="shared" si="211"/>
        <v>1.0921999999999767</v>
      </c>
      <c r="B1063" s="9">
        <f>'Masse et Centrage'!$G$44</f>
        <v>932</v>
      </c>
      <c r="D1063" s="8">
        <f t="shared" si="212"/>
        <v>1.0921999999999767</v>
      </c>
      <c r="E1063" s="9">
        <v>1043</v>
      </c>
      <c r="G1063" s="8">
        <f t="shared" si="213"/>
        <v>1.0921999999999767</v>
      </c>
      <c r="H1063" s="9">
        <v>-1000</v>
      </c>
      <c r="J1063" s="8">
        <f t="shared" si="214"/>
        <v>1.0922</v>
      </c>
      <c r="K1063" s="9">
        <f>IF(J1063=N2,'Masse et Centrage'!$G$44,-1000)</f>
        <v>-1000</v>
      </c>
      <c r="L1063" s="9">
        <f t="shared" si="208"/>
        <v>0</v>
      </c>
      <c r="S1063" s="9">
        <f t="shared" si="215"/>
        <v>1161</v>
      </c>
      <c r="T1063" s="9">
        <f>IF(S1063&lt;Q8,-1000,IF(S1063&lt;=Q10,O10*S1063+P10,IF(S1063&lt;=Q11,O11*S1063+P11,IF(S1063&lt;=Q12,O12*S1063+P12,8000))))</f>
        <v>8000</v>
      </c>
      <c r="U1063" s="9">
        <f>IF(S1063&lt;Q13,-1000,IF(S1063&lt;=Q15,O15*S1063+P15,IF(S1063&lt;=Q16,O16*S1063+P16,IF(S1063&lt;=Q17,O17*S1063+P17,8000))))</f>
        <v>8000</v>
      </c>
      <c r="V1063" s="9">
        <f>'Perfos Décollage'!F2</f>
        <v>500</v>
      </c>
      <c r="W1063" s="9">
        <f t="shared" si="209"/>
        <v>0</v>
      </c>
      <c r="X1063" s="9">
        <f t="shared" si="206"/>
        <v>-4000</v>
      </c>
      <c r="Y1063" s="9">
        <f t="shared" si="210"/>
        <v>0</v>
      </c>
      <c r="Z1063" s="9">
        <f t="shared" si="207"/>
        <v>-4000</v>
      </c>
    </row>
    <row r="1064" spans="1:26" ht="15">
      <c r="A1064" s="8">
        <f t="shared" si="211"/>
        <v>1.0923999999999767</v>
      </c>
      <c r="B1064" s="9">
        <f>'Masse et Centrage'!$G$44</f>
        <v>932</v>
      </c>
      <c r="D1064" s="8">
        <f t="shared" si="212"/>
        <v>1.0923999999999767</v>
      </c>
      <c r="E1064" s="9">
        <v>1043</v>
      </c>
      <c r="G1064" s="8">
        <f t="shared" si="213"/>
        <v>1.0923999999999767</v>
      </c>
      <c r="H1064" s="9">
        <v>-1000</v>
      </c>
      <c r="J1064" s="8">
        <f t="shared" si="214"/>
        <v>1.0924</v>
      </c>
      <c r="K1064" s="9">
        <f>IF(J1064=N2,'Masse et Centrage'!$G$44,-1000)</f>
        <v>-1000</v>
      </c>
      <c r="L1064" s="9">
        <f t="shared" si="208"/>
        <v>0</v>
      </c>
      <c r="S1064" s="9">
        <f t="shared" si="215"/>
        <v>1162</v>
      </c>
      <c r="T1064" s="9">
        <f>IF(S1064&lt;Q8,-1000,IF(S1064&lt;=Q10,O10*S1064+P10,IF(S1064&lt;=Q11,O11*S1064+P11,IF(S1064&lt;=Q12,O12*S1064+P12,8000))))</f>
        <v>8000</v>
      </c>
      <c r="U1064" s="9">
        <f>IF(S1064&lt;Q13,-1000,IF(S1064&lt;=Q15,O15*S1064+P15,IF(S1064&lt;=Q16,O16*S1064+P16,IF(S1064&lt;=Q17,O17*S1064+P17,8000))))</f>
        <v>8000</v>
      </c>
      <c r="V1064" s="9">
        <f>'Perfos Décollage'!F2</f>
        <v>500</v>
      </c>
      <c r="W1064" s="9">
        <f t="shared" si="209"/>
        <v>0</v>
      </c>
      <c r="X1064" s="9">
        <f t="shared" si="206"/>
        <v>-4000</v>
      </c>
      <c r="Y1064" s="9">
        <f t="shared" si="210"/>
        <v>0</v>
      </c>
      <c r="Z1064" s="9">
        <f t="shared" si="207"/>
        <v>-4000</v>
      </c>
    </row>
    <row r="1065" spans="1:26" ht="15">
      <c r="A1065" s="8">
        <f t="shared" si="211"/>
        <v>1.0925999999999767</v>
      </c>
      <c r="B1065" s="9">
        <f>'Masse et Centrage'!$G$44</f>
        <v>932</v>
      </c>
      <c r="D1065" s="8">
        <f t="shared" si="212"/>
        <v>1.0925999999999767</v>
      </c>
      <c r="E1065" s="9">
        <v>1043</v>
      </c>
      <c r="G1065" s="8">
        <f t="shared" si="213"/>
        <v>1.0925999999999767</v>
      </c>
      <c r="H1065" s="9">
        <v>-1000</v>
      </c>
      <c r="J1065" s="8">
        <f t="shared" si="214"/>
        <v>1.0926</v>
      </c>
      <c r="K1065" s="9">
        <f>IF(J1065=N2,'Masse et Centrage'!$G$44,-1000)</f>
        <v>-1000</v>
      </c>
      <c r="L1065" s="9">
        <f t="shared" si="208"/>
        <v>0</v>
      </c>
      <c r="S1065" s="9">
        <f t="shared" si="215"/>
        <v>1163</v>
      </c>
      <c r="T1065" s="9">
        <f>IF(S1065&lt;Q8,-1000,IF(S1065&lt;=Q10,O10*S1065+P10,IF(S1065&lt;=Q11,O11*S1065+P11,IF(S1065&lt;=Q12,O12*S1065+P12,8000))))</f>
        <v>8000</v>
      </c>
      <c r="U1065" s="9">
        <f>IF(S1065&lt;Q13,-1000,IF(S1065&lt;=Q15,O15*S1065+P15,IF(S1065&lt;=Q16,O16*S1065+P16,IF(S1065&lt;=Q17,O17*S1065+P17,8000))))</f>
        <v>8000</v>
      </c>
      <c r="V1065" s="9">
        <f>'Perfos Décollage'!F2</f>
        <v>500</v>
      </c>
      <c r="W1065" s="9">
        <f t="shared" si="209"/>
        <v>0</v>
      </c>
      <c r="X1065" s="9">
        <f t="shared" si="206"/>
        <v>-4000</v>
      </c>
      <c r="Y1065" s="9">
        <f t="shared" si="210"/>
        <v>0</v>
      </c>
      <c r="Z1065" s="9">
        <f t="shared" si="207"/>
        <v>-4000</v>
      </c>
    </row>
    <row r="1066" spans="1:26" ht="15">
      <c r="A1066" s="8">
        <f t="shared" si="211"/>
        <v>1.0927999999999767</v>
      </c>
      <c r="B1066" s="9">
        <f>'Masse et Centrage'!$G$44</f>
        <v>932</v>
      </c>
      <c r="D1066" s="8">
        <f t="shared" si="212"/>
        <v>1.0927999999999767</v>
      </c>
      <c r="E1066" s="9">
        <v>1043</v>
      </c>
      <c r="G1066" s="8">
        <f t="shared" si="213"/>
        <v>1.0927999999999767</v>
      </c>
      <c r="H1066" s="9">
        <v>-1000</v>
      </c>
      <c r="J1066" s="8">
        <f t="shared" si="214"/>
        <v>1.0928</v>
      </c>
      <c r="K1066" s="9">
        <f>IF(J1066=N2,'Masse et Centrage'!$G$44,-1000)</f>
        <v>-1000</v>
      </c>
      <c r="L1066" s="9">
        <f t="shared" si="208"/>
        <v>0</v>
      </c>
      <c r="S1066" s="9">
        <f t="shared" si="215"/>
        <v>1164</v>
      </c>
      <c r="T1066" s="9">
        <f>IF(S1066&lt;Q8,-1000,IF(S1066&lt;=Q10,O10*S1066+P10,IF(S1066&lt;=Q11,O11*S1066+P11,IF(S1066&lt;=Q12,O12*S1066+P12,8000))))</f>
        <v>8000</v>
      </c>
      <c r="U1066" s="9">
        <f>IF(S1066&lt;Q13,-1000,IF(S1066&lt;=Q15,O15*S1066+P15,IF(S1066&lt;=Q16,O16*S1066+P16,IF(S1066&lt;=Q17,O17*S1066+P17,8000))))</f>
        <v>8000</v>
      </c>
      <c r="V1066" s="9">
        <f>'Perfos Décollage'!F2</f>
        <v>500</v>
      </c>
      <c r="W1066" s="9">
        <f t="shared" si="209"/>
        <v>0</v>
      </c>
      <c r="X1066" s="9">
        <f t="shared" si="206"/>
        <v>-4000</v>
      </c>
      <c r="Y1066" s="9">
        <f t="shared" si="210"/>
        <v>0</v>
      </c>
      <c r="Z1066" s="9">
        <f t="shared" si="207"/>
        <v>-4000</v>
      </c>
    </row>
    <row r="1067" spans="1:26" ht="15">
      <c r="A1067" s="8">
        <f t="shared" si="211"/>
        <v>1.0929999999999767</v>
      </c>
      <c r="B1067" s="9">
        <f>'Masse et Centrage'!$G$44</f>
        <v>932</v>
      </c>
      <c r="D1067" s="8">
        <f t="shared" si="212"/>
        <v>1.0929999999999767</v>
      </c>
      <c r="E1067" s="9">
        <v>1043</v>
      </c>
      <c r="G1067" s="8">
        <f t="shared" si="213"/>
        <v>1.0929999999999767</v>
      </c>
      <c r="H1067" s="9">
        <v>-1000</v>
      </c>
      <c r="J1067" s="8">
        <f t="shared" si="214"/>
        <v>1.093</v>
      </c>
      <c r="K1067" s="9">
        <f>IF(J1067=N2,'Masse et Centrage'!$G$44,-1000)</f>
        <v>-1000</v>
      </c>
      <c r="L1067" s="9">
        <f t="shared" si="208"/>
        <v>0</v>
      </c>
      <c r="S1067" s="9">
        <f t="shared" si="215"/>
        <v>1165</v>
      </c>
      <c r="T1067" s="9">
        <f>IF(S1067&lt;Q8,-1000,IF(S1067&lt;=Q10,O10*S1067+P10,IF(S1067&lt;=Q11,O11*S1067+P11,IF(S1067&lt;=Q12,O12*S1067+P12,8000))))</f>
        <v>8000</v>
      </c>
      <c r="U1067" s="9">
        <f>IF(S1067&lt;Q13,-1000,IF(S1067&lt;=Q15,O15*S1067+P15,IF(S1067&lt;=Q16,O16*S1067+P16,IF(S1067&lt;=Q17,O17*S1067+P17,8000))))</f>
        <v>8000</v>
      </c>
      <c r="V1067" s="9">
        <f>'Perfos Décollage'!F2</f>
        <v>500</v>
      </c>
      <c r="W1067" s="9">
        <f t="shared" si="209"/>
        <v>0</v>
      </c>
      <c r="X1067" s="9">
        <f t="shared" si="206"/>
        <v>-4000</v>
      </c>
      <c r="Y1067" s="9">
        <f t="shared" si="210"/>
        <v>0</v>
      </c>
      <c r="Z1067" s="9">
        <f t="shared" si="207"/>
        <v>-4000</v>
      </c>
    </row>
    <row r="1068" spans="1:26" ht="15">
      <c r="A1068" s="8">
        <f t="shared" si="211"/>
        <v>1.0931999999999766</v>
      </c>
      <c r="B1068" s="9">
        <f>'Masse et Centrage'!$G$44</f>
        <v>932</v>
      </c>
      <c r="D1068" s="8">
        <f t="shared" si="212"/>
        <v>1.0931999999999766</v>
      </c>
      <c r="E1068" s="9">
        <v>1043</v>
      </c>
      <c r="G1068" s="8">
        <f t="shared" si="213"/>
        <v>1.0931999999999766</v>
      </c>
      <c r="H1068" s="9">
        <v>-1000</v>
      </c>
      <c r="J1068" s="8">
        <f t="shared" si="214"/>
        <v>1.0932</v>
      </c>
      <c r="K1068" s="9">
        <f>IF(J1068=N2,'Masse et Centrage'!$G$44,-1000)</f>
        <v>-1000</v>
      </c>
      <c r="L1068" s="9">
        <f t="shared" si="208"/>
        <v>0</v>
      </c>
      <c r="S1068" s="9">
        <f t="shared" si="215"/>
        <v>1166</v>
      </c>
      <c r="T1068" s="9">
        <f>IF(S1068&lt;Q8,-1000,IF(S1068&lt;=Q10,O10*S1068+P10,IF(S1068&lt;=Q11,O11*S1068+P11,IF(S1068&lt;=Q12,O12*S1068+P12,8000))))</f>
        <v>8000</v>
      </c>
      <c r="U1068" s="9">
        <f>IF(S1068&lt;Q13,-1000,IF(S1068&lt;=Q15,O15*S1068+P15,IF(S1068&lt;=Q16,O16*S1068+P16,IF(S1068&lt;=Q17,O17*S1068+P17,8000))))</f>
        <v>8000</v>
      </c>
      <c r="V1068" s="9">
        <f>'Perfos Décollage'!F2</f>
        <v>500</v>
      </c>
      <c r="W1068" s="9">
        <f t="shared" si="209"/>
        <v>0</v>
      </c>
      <c r="X1068" s="9">
        <f t="shared" si="206"/>
        <v>-4000</v>
      </c>
      <c r="Y1068" s="9">
        <f t="shared" si="210"/>
        <v>0</v>
      </c>
      <c r="Z1068" s="9">
        <f t="shared" si="207"/>
        <v>-4000</v>
      </c>
    </row>
    <row r="1069" spans="1:26" ht="15">
      <c r="A1069" s="8">
        <f t="shared" si="211"/>
        <v>1.0933999999999766</v>
      </c>
      <c r="B1069" s="9">
        <f>'Masse et Centrage'!$G$44</f>
        <v>932</v>
      </c>
      <c r="D1069" s="8">
        <f t="shared" si="212"/>
        <v>1.0933999999999766</v>
      </c>
      <c r="E1069" s="9">
        <v>1043</v>
      </c>
      <c r="G1069" s="8">
        <f t="shared" si="213"/>
        <v>1.0933999999999766</v>
      </c>
      <c r="H1069" s="9">
        <v>-1000</v>
      </c>
      <c r="J1069" s="8">
        <f t="shared" si="214"/>
        <v>1.0934</v>
      </c>
      <c r="K1069" s="9">
        <f>IF(J1069=N2,'Masse et Centrage'!$G$44,-1000)</f>
        <v>-1000</v>
      </c>
      <c r="L1069" s="9">
        <f t="shared" si="208"/>
        <v>0</v>
      </c>
      <c r="S1069" s="9">
        <f t="shared" si="215"/>
        <v>1167</v>
      </c>
      <c r="T1069" s="9">
        <f>IF(S1069&lt;Q8,-1000,IF(S1069&lt;=Q10,O10*S1069+P10,IF(S1069&lt;=Q11,O11*S1069+P11,IF(S1069&lt;=Q12,O12*S1069+P12,8000))))</f>
        <v>8000</v>
      </c>
      <c r="U1069" s="9">
        <f>IF(S1069&lt;Q13,-1000,IF(S1069&lt;=Q15,O15*S1069+P15,IF(S1069&lt;=Q16,O16*S1069+P16,IF(S1069&lt;=Q17,O17*S1069+P17,8000))))</f>
        <v>8000</v>
      </c>
      <c r="V1069" s="9">
        <f>'Perfos Décollage'!F2</f>
        <v>500</v>
      </c>
      <c r="W1069" s="9">
        <f t="shared" si="209"/>
        <v>0</v>
      </c>
      <c r="X1069" s="9">
        <f t="shared" si="206"/>
        <v>-4000</v>
      </c>
      <c r="Y1069" s="9">
        <f t="shared" si="210"/>
        <v>0</v>
      </c>
      <c r="Z1069" s="9">
        <f t="shared" si="207"/>
        <v>-4000</v>
      </c>
    </row>
    <row r="1070" spans="1:26" ht="15">
      <c r="A1070" s="8">
        <f t="shared" si="211"/>
        <v>1.0935999999999766</v>
      </c>
      <c r="B1070" s="9">
        <f>'Masse et Centrage'!$G$44</f>
        <v>932</v>
      </c>
      <c r="D1070" s="8">
        <f t="shared" si="212"/>
        <v>1.0935999999999766</v>
      </c>
      <c r="E1070" s="9">
        <v>1043</v>
      </c>
      <c r="G1070" s="8">
        <f t="shared" si="213"/>
        <v>1.0935999999999766</v>
      </c>
      <c r="H1070" s="9">
        <v>-1000</v>
      </c>
      <c r="J1070" s="8">
        <f t="shared" si="214"/>
        <v>1.0936</v>
      </c>
      <c r="K1070" s="9">
        <f>IF(J1070=N2,'Masse et Centrage'!$G$44,-1000)</f>
        <v>-1000</v>
      </c>
      <c r="L1070" s="9">
        <f t="shared" si="208"/>
        <v>0</v>
      </c>
      <c r="S1070" s="9">
        <f t="shared" si="215"/>
        <v>1168</v>
      </c>
      <c r="T1070" s="9">
        <f>IF(S1070&lt;Q8,-1000,IF(S1070&lt;=Q10,O10*S1070+P10,IF(S1070&lt;=Q11,O11*S1070+P11,IF(S1070&lt;=Q12,O12*S1070+P12,8000))))</f>
        <v>8000</v>
      </c>
      <c r="U1070" s="9">
        <f>IF(S1070&lt;Q13,-1000,IF(S1070&lt;=Q15,O15*S1070+P15,IF(S1070&lt;=Q16,O16*S1070+P16,IF(S1070&lt;=Q17,O17*S1070+P17,8000))))</f>
        <v>8000</v>
      </c>
      <c r="V1070" s="9">
        <f>'Perfos Décollage'!F2</f>
        <v>500</v>
      </c>
      <c r="W1070" s="9">
        <f t="shared" si="209"/>
        <v>0</v>
      </c>
      <c r="X1070" s="9">
        <f t="shared" si="206"/>
        <v>-4000</v>
      </c>
      <c r="Y1070" s="9">
        <f t="shared" si="210"/>
        <v>0</v>
      </c>
      <c r="Z1070" s="9">
        <f t="shared" si="207"/>
        <v>-4000</v>
      </c>
    </row>
    <row r="1071" spans="1:26" ht="15">
      <c r="A1071" s="8">
        <f t="shared" si="211"/>
        <v>1.0937999999999766</v>
      </c>
      <c r="B1071" s="9">
        <f>'Masse et Centrage'!$G$44</f>
        <v>932</v>
      </c>
      <c r="D1071" s="8">
        <f t="shared" si="212"/>
        <v>1.0937999999999766</v>
      </c>
      <c r="E1071" s="9">
        <v>1043</v>
      </c>
      <c r="G1071" s="8">
        <f t="shared" si="213"/>
        <v>1.0937999999999766</v>
      </c>
      <c r="H1071" s="9">
        <v>-1000</v>
      </c>
      <c r="J1071" s="8">
        <f t="shared" si="214"/>
        <v>1.0938</v>
      </c>
      <c r="K1071" s="9">
        <f>IF(J1071=N2,'Masse et Centrage'!$G$44,-1000)</f>
        <v>-1000</v>
      </c>
      <c r="L1071" s="9">
        <f t="shared" si="208"/>
        <v>0</v>
      </c>
      <c r="S1071" s="9">
        <f t="shared" si="215"/>
        <v>1169</v>
      </c>
      <c r="T1071" s="9">
        <f>IF(S1071&lt;Q8,-1000,IF(S1071&lt;=Q10,O10*S1071+P10,IF(S1071&lt;=Q11,O11*S1071+P11,IF(S1071&lt;=Q12,O12*S1071+P12,8000))))</f>
        <v>8000</v>
      </c>
      <c r="U1071" s="9">
        <f>IF(S1071&lt;Q13,-1000,IF(S1071&lt;=Q15,O15*S1071+P15,IF(S1071&lt;=Q16,O16*S1071+P16,IF(S1071&lt;=Q17,O17*S1071+P17,8000))))</f>
        <v>8000</v>
      </c>
      <c r="V1071" s="9">
        <f>'Perfos Décollage'!F2</f>
        <v>500</v>
      </c>
      <c r="W1071" s="9">
        <f t="shared" si="209"/>
        <v>0</v>
      </c>
      <c r="X1071" s="9">
        <f t="shared" si="206"/>
        <v>-4000</v>
      </c>
      <c r="Y1071" s="9">
        <f t="shared" si="210"/>
        <v>0</v>
      </c>
      <c r="Z1071" s="9">
        <f t="shared" si="207"/>
        <v>-4000</v>
      </c>
    </row>
    <row r="1072" spans="1:26" ht="15">
      <c r="A1072" s="8">
        <f t="shared" si="211"/>
        <v>1.0939999999999765</v>
      </c>
      <c r="B1072" s="9">
        <f>'Masse et Centrage'!$G$44</f>
        <v>932</v>
      </c>
      <c r="D1072" s="8">
        <f t="shared" si="212"/>
        <v>1.0939999999999765</v>
      </c>
      <c r="E1072" s="9">
        <v>1043</v>
      </c>
      <c r="G1072" s="8">
        <f t="shared" si="213"/>
        <v>1.0939999999999765</v>
      </c>
      <c r="H1072" s="9">
        <v>-1000</v>
      </c>
      <c r="J1072" s="8">
        <f t="shared" si="214"/>
        <v>1.094</v>
      </c>
      <c r="K1072" s="9">
        <f>IF(J1072=N2,'Masse et Centrage'!$G$44,-1000)</f>
        <v>-1000</v>
      </c>
      <c r="L1072" s="9">
        <f t="shared" si="208"/>
        <v>0</v>
      </c>
      <c r="S1072" s="9">
        <f t="shared" si="215"/>
        <v>1170</v>
      </c>
      <c r="T1072" s="9">
        <f>IF(S1072&lt;Q8,-1000,IF(S1072&lt;=Q10,O10*S1072+P10,IF(S1072&lt;=Q11,O11*S1072+P11,IF(S1072&lt;=Q12,O12*S1072+P12,8000))))</f>
        <v>8000</v>
      </c>
      <c r="U1072" s="9">
        <f>IF(S1072&lt;Q13,-1000,IF(S1072&lt;=Q15,O15*S1072+P15,IF(S1072&lt;=Q16,O16*S1072+P16,IF(S1072&lt;=Q17,O17*S1072+P17,8000))))</f>
        <v>8000</v>
      </c>
      <c r="V1072" s="9">
        <f>'Perfos Décollage'!F2</f>
        <v>500</v>
      </c>
      <c r="W1072" s="9">
        <f t="shared" si="209"/>
        <v>0</v>
      </c>
      <c r="X1072" s="9">
        <f t="shared" si="206"/>
        <v>-4000</v>
      </c>
      <c r="Y1072" s="9">
        <f t="shared" si="210"/>
        <v>0</v>
      </c>
      <c r="Z1072" s="9">
        <f t="shared" si="207"/>
        <v>-4000</v>
      </c>
    </row>
    <row r="1073" spans="1:26" ht="15">
      <c r="A1073" s="8">
        <f t="shared" si="211"/>
        <v>1.0941999999999765</v>
      </c>
      <c r="B1073" s="9">
        <f>'Masse et Centrage'!$G$44</f>
        <v>932</v>
      </c>
      <c r="D1073" s="8">
        <f t="shared" si="212"/>
        <v>1.0941999999999765</v>
      </c>
      <c r="E1073" s="9">
        <v>1043</v>
      </c>
      <c r="G1073" s="8">
        <f t="shared" si="213"/>
        <v>1.0941999999999765</v>
      </c>
      <c r="H1073" s="9">
        <v>-1000</v>
      </c>
      <c r="J1073" s="8">
        <f t="shared" si="214"/>
        <v>1.0942</v>
      </c>
      <c r="K1073" s="9">
        <f>IF(J1073=N2,'Masse et Centrage'!$G$44,-1000)</f>
        <v>-1000</v>
      </c>
      <c r="L1073" s="9">
        <f t="shared" si="208"/>
        <v>0</v>
      </c>
      <c r="S1073" s="9">
        <f t="shared" si="215"/>
        <v>1171</v>
      </c>
      <c r="T1073" s="9">
        <f>IF(S1073&lt;Q8,-1000,IF(S1073&lt;=Q10,O10*S1073+P10,IF(S1073&lt;=Q11,O11*S1073+P11,IF(S1073&lt;=Q12,O12*S1073+P12,8000))))</f>
        <v>8000</v>
      </c>
      <c r="U1073" s="9">
        <f>IF(S1073&lt;Q13,-1000,IF(S1073&lt;=Q15,O15*S1073+P15,IF(S1073&lt;=Q16,O16*S1073+P16,IF(S1073&lt;=Q17,O17*S1073+P17,8000))))</f>
        <v>8000</v>
      </c>
      <c r="V1073" s="9">
        <f>'Perfos Décollage'!F2</f>
        <v>500</v>
      </c>
      <c r="W1073" s="9">
        <f t="shared" si="209"/>
        <v>0</v>
      </c>
      <c r="X1073" s="9">
        <f t="shared" si="206"/>
        <v>-4000</v>
      </c>
      <c r="Y1073" s="9">
        <f t="shared" si="210"/>
        <v>0</v>
      </c>
      <c r="Z1073" s="9">
        <f t="shared" si="207"/>
        <v>-4000</v>
      </c>
    </row>
    <row r="1074" spans="1:26" ht="15">
      <c r="A1074" s="8">
        <f t="shared" si="211"/>
        <v>1.0943999999999765</v>
      </c>
      <c r="B1074" s="9">
        <f>'Masse et Centrage'!$G$44</f>
        <v>932</v>
      </c>
      <c r="D1074" s="8">
        <f t="shared" si="212"/>
        <v>1.0943999999999765</v>
      </c>
      <c r="E1074" s="9">
        <v>1043</v>
      </c>
      <c r="G1074" s="8">
        <f t="shared" si="213"/>
        <v>1.0943999999999765</v>
      </c>
      <c r="H1074" s="9">
        <v>-1000</v>
      </c>
      <c r="J1074" s="8">
        <f t="shared" si="214"/>
        <v>1.0944</v>
      </c>
      <c r="K1074" s="9">
        <f>IF(J1074=N2,'Masse et Centrage'!$G$44,-1000)</f>
        <v>-1000</v>
      </c>
      <c r="L1074" s="9">
        <f t="shared" si="208"/>
        <v>0</v>
      </c>
      <c r="S1074" s="9">
        <f t="shared" si="215"/>
        <v>1172</v>
      </c>
      <c r="T1074" s="9">
        <f>IF(S1074&lt;Q8,-1000,IF(S1074&lt;=Q10,O10*S1074+P10,IF(S1074&lt;=Q11,O11*S1074+P11,IF(S1074&lt;=Q12,O12*S1074+P12,8000))))</f>
        <v>8000</v>
      </c>
      <c r="U1074" s="9">
        <f>IF(S1074&lt;Q13,-1000,IF(S1074&lt;=Q15,O15*S1074+P15,IF(S1074&lt;=Q16,O16*S1074+P16,IF(S1074&lt;=Q17,O17*S1074+P17,8000))))</f>
        <v>8000</v>
      </c>
      <c r="V1074" s="9">
        <f>'Perfos Décollage'!F2</f>
        <v>500</v>
      </c>
      <c r="W1074" s="9">
        <f t="shared" si="209"/>
        <v>0</v>
      </c>
      <c r="X1074" s="9">
        <f t="shared" si="206"/>
        <v>-4000</v>
      </c>
      <c r="Y1074" s="9">
        <f t="shared" si="210"/>
        <v>0</v>
      </c>
      <c r="Z1074" s="9">
        <f t="shared" si="207"/>
        <v>-4000</v>
      </c>
    </row>
    <row r="1075" spans="1:26" ht="15">
      <c r="A1075" s="8">
        <f t="shared" si="211"/>
        <v>1.0945999999999765</v>
      </c>
      <c r="B1075" s="9">
        <f>'Masse et Centrage'!$G$44</f>
        <v>932</v>
      </c>
      <c r="D1075" s="8">
        <f t="shared" si="212"/>
        <v>1.0945999999999765</v>
      </c>
      <c r="E1075" s="9">
        <v>1043</v>
      </c>
      <c r="G1075" s="8">
        <f t="shared" si="213"/>
        <v>1.0945999999999765</v>
      </c>
      <c r="H1075" s="9">
        <v>-1000</v>
      </c>
      <c r="J1075" s="8">
        <f t="shared" si="214"/>
        <v>1.0946</v>
      </c>
      <c r="K1075" s="9">
        <f>IF(J1075=N2,'Masse et Centrage'!$G$44,-1000)</f>
        <v>-1000</v>
      </c>
      <c r="L1075" s="9">
        <f t="shared" si="208"/>
        <v>0</v>
      </c>
      <c r="S1075" s="9">
        <f t="shared" si="215"/>
        <v>1173</v>
      </c>
      <c r="T1075" s="9">
        <f>IF(S1075&lt;Q8,-1000,IF(S1075&lt;=Q10,O10*S1075+P10,IF(S1075&lt;=Q11,O11*S1075+P11,IF(S1075&lt;=Q12,O12*S1075+P12,8000))))</f>
        <v>8000</v>
      </c>
      <c r="U1075" s="9">
        <f>IF(S1075&lt;Q13,-1000,IF(S1075&lt;=Q15,O15*S1075+P15,IF(S1075&lt;=Q16,O16*S1075+P16,IF(S1075&lt;=Q17,O17*S1075+P17,8000))))</f>
        <v>8000</v>
      </c>
      <c r="V1075" s="9">
        <f>'Perfos Décollage'!F2</f>
        <v>500</v>
      </c>
      <c r="W1075" s="9">
        <f t="shared" si="209"/>
        <v>0</v>
      </c>
      <c r="X1075" s="9">
        <f t="shared" si="206"/>
        <v>-4000</v>
      </c>
      <c r="Y1075" s="9">
        <f t="shared" si="210"/>
        <v>0</v>
      </c>
      <c r="Z1075" s="9">
        <f t="shared" si="207"/>
        <v>-4000</v>
      </c>
    </row>
    <row r="1076" spans="1:26" ht="15">
      <c r="A1076" s="8">
        <f t="shared" si="211"/>
        <v>1.0947999999999765</v>
      </c>
      <c r="B1076" s="9">
        <f>'Masse et Centrage'!$G$44</f>
        <v>932</v>
      </c>
      <c r="D1076" s="8">
        <f t="shared" si="212"/>
        <v>1.0947999999999765</v>
      </c>
      <c r="E1076" s="9">
        <v>1043</v>
      </c>
      <c r="G1076" s="8">
        <f t="shared" si="213"/>
        <v>1.0947999999999765</v>
      </c>
      <c r="H1076" s="9">
        <v>-1000</v>
      </c>
      <c r="J1076" s="8">
        <f t="shared" si="214"/>
        <v>1.0948</v>
      </c>
      <c r="K1076" s="9">
        <f>IF(J1076=N2,'Masse et Centrage'!$G$44,-1000)</f>
        <v>-1000</v>
      </c>
      <c r="L1076" s="9">
        <f t="shared" si="208"/>
        <v>0</v>
      </c>
      <c r="S1076" s="9">
        <f t="shared" si="215"/>
        <v>1174</v>
      </c>
      <c r="T1076" s="9">
        <f>IF(S1076&lt;Q8,-1000,IF(S1076&lt;=Q10,O10*S1076+P10,IF(S1076&lt;=Q11,O11*S1076+P11,IF(S1076&lt;=Q12,O12*S1076+P12,8000))))</f>
        <v>8000</v>
      </c>
      <c r="U1076" s="9">
        <f>IF(S1076&lt;Q13,-1000,IF(S1076&lt;=Q15,O15*S1076+P15,IF(S1076&lt;=Q16,O16*S1076+P16,IF(S1076&lt;=Q17,O17*S1076+P17,8000))))</f>
        <v>8000</v>
      </c>
      <c r="V1076" s="9">
        <f>'Perfos Décollage'!F2</f>
        <v>500</v>
      </c>
      <c r="W1076" s="9">
        <f t="shared" si="209"/>
        <v>0</v>
      </c>
      <c r="X1076" s="9">
        <f t="shared" si="206"/>
        <v>-4000</v>
      </c>
      <c r="Y1076" s="9">
        <f t="shared" si="210"/>
        <v>0</v>
      </c>
      <c r="Z1076" s="9">
        <f t="shared" si="207"/>
        <v>-4000</v>
      </c>
    </row>
    <row r="1077" spans="1:26" ht="15">
      <c r="A1077" s="8">
        <f t="shared" si="211"/>
        <v>1.0949999999999764</v>
      </c>
      <c r="B1077" s="9">
        <f>'Masse et Centrage'!$G$44</f>
        <v>932</v>
      </c>
      <c r="D1077" s="8">
        <f t="shared" si="212"/>
        <v>1.0949999999999764</v>
      </c>
      <c r="E1077" s="9">
        <v>1043</v>
      </c>
      <c r="G1077" s="8">
        <f t="shared" si="213"/>
        <v>1.0949999999999764</v>
      </c>
      <c r="H1077" s="9">
        <v>-1000</v>
      </c>
      <c r="J1077" s="8">
        <f t="shared" si="214"/>
        <v>1.095</v>
      </c>
      <c r="K1077" s="9">
        <f>IF(J1077=N2,'Masse et Centrage'!$G$44,-1000)</f>
        <v>-1000</v>
      </c>
      <c r="L1077" s="9">
        <f t="shared" si="208"/>
        <v>0</v>
      </c>
      <c r="S1077" s="9">
        <f t="shared" si="215"/>
        <v>1175</v>
      </c>
      <c r="T1077" s="9">
        <f>IF(S1077&lt;Q8,-1000,IF(S1077&lt;=Q10,O10*S1077+P10,IF(S1077&lt;=Q11,O11*S1077+P11,IF(S1077&lt;=Q12,O12*S1077+P12,8000))))</f>
        <v>8000</v>
      </c>
      <c r="U1077" s="9">
        <f>IF(S1077&lt;Q13,-1000,IF(S1077&lt;=Q15,O15*S1077+P15,IF(S1077&lt;=Q16,O16*S1077+P16,IF(S1077&lt;=Q17,O17*S1077+P17,8000))))</f>
        <v>8000</v>
      </c>
      <c r="V1077" s="9">
        <f>'Perfos Décollage'!F2</f>
        <v>500</v>
      </c>
      <c r="W1077" s="9">
        <f t="shared" si="209"/>
        <v>0</v>
      </c>
      <c r="X1077" s="9">
        <f t="shared" si="206"/>
        <v>-4000</v>
      </c>
      <c r="Y1077" s="9">
        <f t="shared" si="210"/>
        <v>0</v>
      </c>
      <c r="Z1077" s="9">
        <f t="shared" si="207"/>
        <v>-4000</v>
      </c>
    </row>
    <row r="1078" spans="1:26" ht="15">
      <c r="A1078" s="8">
        <f t="shared" si="211"/>
        <v>1.0951999999999764</v>
      </c>
      <c r="B1078" s="9">
        <f>'Masse et Centrage'!$G$44</f>
        <v>932</v>
      </c>
      <c r="D1078" s="8">
        <f t="shared" si="212"/>
        <v>1.0951999999999764</v>
      </c>
      <c r="E1078" s="9">
        <v>1043</v>
      </c>
      <c r="G1078" s="8">
        <f t="shared" si="213"/>
        <v>1.0951999999999764</v>
      </c>
      <c r="H1078" s="9">
        <v>-1000</v>
      </c>
      <c r="J1078" s="8">
        <f t="shared" si="214"/>
        <v>1.0952</v>
      </c>
      <c r="K1078" s="9">
        <f>IF(J1078=N2,'Masse et Centrage'!$G$44,-1000)</f>
        <v>-1000</v>
      </c>
      <c r="L1078" s="9">
        <f t="shared" si="208"/>
        <v>0</v>
      </c>
      <c r="S1078" s="9">
        <f t="shared" si="215"/>
        <v>1176</v>
      </c>
      <c r="T1078" s="9">
        <f>IF(S1078&lt;Q8,-1000,IF(S1078&lt;=Q10,O10*S1078+P10,IF(S1078&lt;=Q11,O11*S1078+P11,IF(S1078&lt;=Q12,O12*S1078+P12,8000))))</f>
        <v>8000</v>
      </c>
      <c r="U1078" s="9">
        <f>IF(S1078&lt;Q13,-1000,IF(S1078&lt;=Q15,O15*S1078+P15,IF(S1078&lt;=Q16,O16*S1078+P16,IF(S1078&lt;=Q17,O17*S1078+P17,8000))))</f>
        <v>8000</v>
      </c>
      <c r="V1078" s="9">
        <f>'Perfos Décollage'!F2</f>
        <v>500</v>
      </c>
      <c r="W1078" s="9">
        <f t="shared" si="209"/>
        <v>0</v>
      </c>
      <c r="X1078" s="9">
        <f t="shared" si="206"/>
        <v>-4000</v>
      </c>
      <c r="Y1078" s="9">
        <f t="shared" si="210"/>
        <v>0</v>
      </c>
      <c r="Z1078" s="9">
        <f t="shared" si="207"/>
        <v>-4000</v>
      </c>
    </row>
    <row r="1079" spans="1:26" ht="15">
      <c r="A1079" s="8">
        <f t="shared" si="211"/>
        <v>1.0953999999999764</v>
      </c>
      <c r="B1079" s="9">
        <f>'Masse et Centrage'!$G$44</f>
        <v>932</v>
      </c>
      <c r="D1079" s="8">
        <f t="shared" si="212"/>
        <v>1.0953999999999764</v>
      </c>
      <c r="E1079" s="9">
        <v>1043</v>
      </c>
      <c r="G1079" s="8">
        <f t="shared" si="213"/>
        <v>1.0953999999999764</v>
      </c>
      <c r="H1079" s="9">
        <v>-1000</v>
      </c>
      <c r="J1079" s="8">
        <f t="shared" si="214"/>
        <v>1.0954</v>
      </c>
      <c r="K1079" s="9">
        <f>IF(J1079=N2,'Masse et Centrage'!$G$44,-1000)</f>
        <v>-1000</v>
      </c>
      <c r="L1079" s="9">
        <f t="shared" si="208"/>
        <v>0</v>
      </c>
      <c r="S1079" s="9">
        <f t="shared" si="215"/>
        <v>1177</v>
      </c>
      <c r="T1079" s="9">
        <f>IF(S1079&lt;Q8,-1000,IF(S1079&lt;=Q10,O10*S1079+P10,IF(S1079&lt;=Q11,O11*S1079+P11,IF(S1079&lt;=Q12,O12*S1079+P12,8000))))</f>
        <v>8000</v>
      </c>
      <c r="U1079" s="9">
        <f>IF(S1079&lt;Q13,-1000,IF(S1079&lt;=Q15,O15*S1079+P15,IF(S1079&lt;=Q16,O16*S1079+P16,IF(S1079&lt;=Q17,O17*S1079+P17,8000))))</f>
        <v>8000</v>
      </c>
      <c r="V1079" s="9">
        <f>'Perfos Décollage'!F2</f>
        <v>500</v>
      </c>
      <c r="W1079" s="9">
        <f t="shared" si="209"/>
        <v>0</v>
      </c>
      <c r="X1079" s="9">
        <f t="shared" si="206"/>
        <v>-4000</v>
      </c>
      <c r="Y1079" s="9">
        <f t="shared" si="210"/>
        <v>0</v>
      </c>
      <c r="Z1079" s="9">
        <f t="shared" si="207"/>
        <v>-4000</v>
      </c>
    </row>
    <row r="1080" spans="1:26" ht="15">
      <c r="A1080" s="8">
        <f t="shared" si="211"/>
        <v>1.0955999999999764</v>
      </c>
      <c r="B1080" s="9">
        <f>'Masse et Centrage'!$G$44</f>
        <v>932</v>
      </c>
      <c r="D1080" s="8">
        <f t="shared" si="212"/>
        <v>1.0955999999999764</v>
      </c>
      <c r="E1080" s="9">
        <v>1043</v>
      </c>
      <c r="G1080" s="8">
        <f t="shared" si="213"/>
        <v>1.0955999999999764</v>
      </c>
      <c r="H1080" s="9">
        <v>-1000</v>
      </c>
      <c r="J1080" s="8">
        <f t="shared" si="214"/>
        <v>1.0956</v>
      </c>
      <c r="K1080" s="9">
        <f>IF(J1080=N2,'Masse et Centrage'!$G$44,-1000)</f>
        <v>-1000</v>
      </c>
      <c r="L1080" s="9">
        <f t="shared" si="208"/>
        <v>0</v>
      </c>
      <c r="S1080" s="9">
        <f t="shared" si="215"/>
        <v>1178</v>
      </c>
      <c r="T1080" s="9">
        <f>IF(S1080&lt;Q8,-1000,IF(S1080&lt;=Q10,O10*S1080+P10,IF(S1080&lt;=Q11,O11*S1080+P11,IF(S1080&lt;=Q12,O12*S1080+P12,8000))))</f>
        <v>8000</v>
      </c>
      <c r="U1080" s="9">
        <f>IF(S1080&lt;Q13,-1000,IF(S1080&lt;=Q15,O15*S1080+P15,IF(S1080&lt;=Q16,O16*S1080+P16,IF(S1080&lt;=Q17,O17*S1080+P17,8000))))</f>
        <v>8000</v>
      </c>
      <c r="V1080" s="9">
        <f>'Perfos Décollage'!F2</f>
        <v>500</v>
      </c>
      <c r="W1080" s="9">
        <f t="shared" si="209"/>
        <v>0</v>
      </c>
      <c r="X1080" s="9">
        <f t="shared" si="206"/>
        <v>-4000</v>
      </c>
      <c r="Y1080" s="9">
        <f t="shared" si="210"/>
        <v>0</v>
      </c>
      <c r="Z1080" s="9">
        <f t="shared" si="207"/>
        <v>-4000</v>
      </c>
    </row>
    <row r="1081" spans="1:26" ht="15">
      <c r="A1081" s="8">
        <f t="shared" si="211"/>
        <v>1.0957999999999763</v>
      </c>
      <c r="B1081" s="9">
        <f>'Masse et Centrage'!$G$44</f>
        <v>932</v>
      </c>
      <c r="D1081" s="8">
        <f t="shared" si="212"/>
        <v>1.0957999999999763</v>
      </c>
      <c r="E1081" s="9">
        <v>1043</v>
      </c>
      <c r="G1081" s="8">
        <f t="shared" si="213"/>
        <v>1.0957999999999763</v>
      </c>
      <c r="H1081" s="9">
        <v>-1000</v>
      </c>
      <c r="J1081" s="8">
        <f t="shared" si="214"/>
        <v>1.0958</v>
      </c>
      <c r="K1081" s="9">
        <f>IF(J1081=N2,'Masse et Centrage'!$G$44,-1000)</f>
        <v>-1000</v>
      </c>
      <c r="L1081" s="9">
        <f t="shared" si="208"/>
        <v>0</v>
      </c>
      <c r="S1081" s="9">
        <f t="shared" si="215"/>
        <v>1179</v>
      </c>
      <c r="T1081" s="9">
        <f>IF(S1081&lt;Q8,-1000,IF(S1081&lt;=Q10,O10*S1081+P10,IF(S1081&lt;=Q11,O11*S1081+P11,IF(S1081&lt;=Q12,O12*S1081+P12,8000))))</f>
        <v>8000</v>
      </c>
      <c r="U1081" s="9">
        <f>IF(S1081&lt;Q13,-1000,IF(S1081&lt;=Q15,O15*S1081+P15,IF(S1081&lt;=Q16,O16*S1081+P16,IF(S1081&lt;=Q17,O17*S1081+P17,8000))))</f>
        <v>8000</v>
      </c>
      <c r="V1081" s="9">
        <f>'Perfos Décollage'!F2</f>
        <v>500</v>
      </c>
      <c r="W1081" s="9">
        <f t="shared" si="209"/>
        <v>0</v>
      </c>
      <c r="X1081" s="9">
        <f t="shared" si="206"/>
        <v>-4000</v>
      </c>
      <c r="Y1081" s="9">
        <f t="shared" si="210"/>
        <v>0</v>
      </c>
      <c r="Z1081" s="9">
        <f t="shared" si="207"/>
        <v>-4000</v>
      </c>
    </row>
    <row r="1082" spans="1:26" ht="15">
      <c r="A1082" s="8">
        <f t="shared" si="211"/>
        <v>1.0959999999999763</v>
      </c>
      <c r="B1082" s="9">
        <f>'Masse et Centrage'!$G$44</f>
        <v>932</v>
      </c>
      <c r="D1082" s="8">
        <f t="shared" si="212"/>
        <v>1.0959999999999763</v>
      </c>
      <c r="E1082" s="9">
        <v>1043</v>
      </c>
      <c r="G1082" s="8">
        <f t="shared" si="213"/>
        <v>1.0959999999999763</v>
      </c>
      <c r="H1082" s="9">
        <v>-1000</v>
      </c>
      <c r="J1082" s="8">
        <f t="shared" si="214"/>
        <v>1.096</v>
      </c>
      <c r="K1082" s="9">
        <f>IF(J1082=N2,'Masse et Centrage'!$G$44,-1000)</f>
        <v>-1000</v>
      </c>
      <c r="L1082" s="9">
        <f t="shared" si="208"/>
        <v>0</v>
      </c>
      <c r="S1082" s="9">
        <f t="shared" si="215"/>
        <v>1180</v>
      </c>
      <c r="T1082" s="9">
        <f>IF(S1082&lt;Q8,-1000,IF(S1082&lt;=Q10,O10*S1082+P10,IF(S1082&lt;=Q11,O11*S1082+P11,IF(S1082&lt;=Q12,O12*S1082+P12,8000))))</f>
        <v>8000</v>
      </c>
      <c r="U1082" s="9">
        <f>IF(S1082&lt;Q13,-1000,IF(S1082&lt;=Q15,O15*S1082+P15,IF(S1082&lt;=Q16,O16*S1082+P16,IF(S1082&lt;=Q17,O17*S1082+P17,8000))))</f>
        <v>8000</v>
      </c>
      <c r="V1082" s="9">
        <f>'Perfos Décollage'!F2</f>
        <v>500</v>
      </c>
      <c r="W1082" s="9">
        <f t="shared" si="209"/>
        <v>0</v>
      </c>
      <c r="X1082" s="9">
        <f t="shared" si="206"/>
        <v>-4000</v>
      </c>
      <c r="Y1082" s="9">
        <f t="shared" si="210"/>
        <v>0</v>
      </c>
      <c r="Z1082" s="9">
        <f t="shared" si="207"/>
        <v>-4000</v>
      </c>
    </row>
    <row r="1083" spans="1:26" ht="15">
      <c r="A1083" s="8">
        <f t="shared" si="211"/>
        <v>1.0961999999999763</v>
      </c>
      <c r="B1083" s="9">
        <f>'Masse et Centrage'!$G$44</f>
        <v>932</v>
      </c>
      <c r="D1083" s="8">
        <f t="shared" si="212"/>
        <v>1.0961999999999763</v>
      </c>
      <c r="E1083" s="9">
        <v>1043</v>
      </c>
      <c r="G1083" s="8">
        <f t="shared" si="213"/>
        <v>1.0961999999999763</v>
      </c>
      <c r="H1083" s="9">
        <v>-1000</v>
      </c>
      <c r="J1083" s="8">
        <f t="shared" si="214"/>
        <v>1.0962</v>
      </c>
      <c r="K1083" s="9">
        <f>IF(J1083=N2,'Masse et Centrage'!$G$44,-1000)</f>
        <v>-1000</v>
      </c>
      <c r="L1083" s="9">
        <f t="shared" si="208"/>
        <v>0</v>
      </c>
      <c r="S1083" s="9">
        <f t="shared" si="215"/>
        <v>1181</v>
      </c>
      <c r="T1083" s="9">
        <f>IF(S1083&lt;Q8,-1000,IF(S1083&lt;=Q10,O10*S1083+P10,IF(S1083&lt;=Q11,O11*S1083+P11,IF(S1083&lt;=Q12,O12*S1083+P12,8000))))</f>
        <v>8000</v>
      </c>
      <c r="U1083" s="9">
        <f>IF(S1083&lt;Q13,-1000,IF(S1083&lt;=Q15,O15*S1083+P15,IF(S1083&lt;=Q16,O16*S1083+P16,IF(S1083&lt;=Q17,O17*S1083+P17,8000))))</f>
        <v>8000</v>
      </c>
      <c r="V1083" s="9">
        <f>'Perfos Décollage'!F2</f>
        <v>500</v>
      </c>
      <c r="W1083" s="9">
        <f t="shared" si="209"/>
        <v>0</v>
      </c>
      <c r="X1083" s="9">
        <f t="shared" si="206"/>
        <v>-4000</v>
      </c>
      <c r="Y1083" s="9">
        <f t="shared" si="210"/>
        <v>0</v>
      </c>
      <c r="Z1083" s="9">
        <f t="shared" si="207"/>
        <v>-4000</v>
      </c>
    </row>
    <row r="1084" spans="1:26" ht="15">
      <c r="A1084" s="8">
        <f t="shared" si="211"/>
        <v>1.0963999999999763</v>
      </c>
      <c r="B1084" s="9">
        <f>'Masse et Centrage'!$G$44</f>
        <v>932</v>
      </c>
      <c r="D1084" s="8">
        <f t="shared" si="212"/>
        <v>1.0963999999999763</v>
      </c>
      <c r="E1084" s="9">
        <v>1043</v>
      </c>
      <c r="G1084" s="8">
        <f t="shared" si="213"/>
        <v>1.0963999999999763</v>
      </c>
      <c r="H1084" s="9">
        <v>-1000</v>
      </c>
      <c r="J1084" s="8">
        <f t="shared" si="214"/>
        <v>1.0964</v>
      </c>
      <c r="K1084" s="9">
        <f>IF(J1084=N2,'Masse et Centrage'!$G$44,-1000)</f>
        <v>-1000</v>
      </c>
      <c r="L1084" s="9">
        <f t="shared" si="208"/>
        <v>0</v>
      </c>
      <c r="S1084" s="9">
        <f t="shared" si="215"/>
        <v>1182</v>
      </c>
      <c r="T1084" s="9">
        <f>IF(S1084&lt;Q8,-1000,IF(S1084&lt;=Q10,O10*S1084+P10,IF(S1084&lt;=Q11,O11*S1084+P11,IF(S1084&lt;=Q12,O12*S1084+P12,8000))))</f>
        <v>8000</v>
      </c>
      <c r="U1084" s="9">
        <f>IF(S1084&lt;Q13,-1000,IF(S1084&lt;=Q15,O15*S1084+P15,IF(S1084&lt;=Q16,O16*S1084+P16,IF(S1084&lt;=Q17,O17*S1084+P17,8000))))</f>
        <v>8000</v>
      </c>
      <c r="V1084" s="9">
        <f>'Perfos Décollage'!F2</f>
        <v>500</v>
      </c>
      <c r="W1084" s="9">
        <f t="shared" si="209"/>
        <v>0</v>
      </c>
      <c r="X1084" s="9">
        <f t="shared" si="206"/>
        <v>-4000</v>
      </c>
      <c r="Y1084" s="9">
        <f t="shared" si="210"/>
        <v>0</v>
      </c>
      <c r="Z1084" s="9">
        <f t="shared" si="207"/>
        <v>-4000</v>
      </c>
    </row>
    <row r="1085" spans="1:26" ht="15">
      <c r="A1085" s="8">
        <f t="shared" si="211"/>
        <v>1.0965999999999763</v>
      </c>
      <c r="B1085" s="9">
        <f>'Masse et Centrage'!$G$44</f>
        <v>932</v>
      </c>
      <c r="D1085" s="8">
        <f t="shared" si="212"/>
        <v>1.0965999999999763</v>
      </c>
      <c r="E1085" s="9">
        <v>1043</v>
      </c>
      <c r="G1085" s="8">
        <f t="shared" si="213"/>
        <v>1.0965999999999763</v>
      </c>
      <c r="H1085" s="9">
        <v>-1000</v>
      </c>
      <c r="J1085" s="8">
        <f t="shared" si="214"/>
        <v>1.0966</v>
      </c>
      <c r="K1085" s="9">
        <f>IF(J1085=N2,'Masse et Centrage'!$G$44,-1000)</f>
        <v>-1000</v>
      </c>
      <c r="L1085" s="9">
        <f t="shared" si="208"/>
        <v>0</v>
      </c>
      <c r="S1085" s="9">
        <f t="shared" si="215"/>
        <v>1183</v>
      </c>
      <c r="T1085" s="9">
        <f>IF(S1085&lt;Q8,-1000,IF(S1085&lt;=Q10,O10*S1085+P10,IF(S1085&lt;=Q11,O11*S1085+P11,IF(S1085&lt;=Q12,O12*S1085+P12,8000))))</f>
        <v>8000</v>
      </c>
      <c r="U1085" s="9">
        <f>IF(S1085&lt;Q13,-1000,IF(S1085&lt;=Q15,O15*S1085+P15,IF(S1085&lt;=Q16,O16*S1085+P16,IF(S1085&lt;=Q17,O17*S1085+P17,8000))))</f>
        <v>8000</v>
      </c>
      <c r="V1085" s="9">
        <f>'Perfos Décollage'!F2</f>
        <v>500</v>
      </c>
      <c r="W1085" s="9">
        <f t="shared" si="209"/>
        <v>0</v>
      </c>
      <c r="X1085" s="9">
        <f t="shared" si="206"/>
        <v>-4000</v>
      </c>
      <c r="Y1085" s="9">
        <f t="shared" si="210"/>
        <v>0</v>
      </c>
      <c r="Z1085" s="9">
        <f t="shared" si="207"/>
        <v>-4000</v>
      </c>
    </row>
    <row r="1086" spans="1:26" ht="15">
      <c r="A1086" s="8">
        <f t="shared" si="211"/>
        <v>1.0967999999999762</v>
      </c>
      <c r="B1086" s="9">
        <f>'Masse et Centrage'!$G$44</f>
        <v>932</v>
      </c>
      <c r="D1086" s="8">
        <f t="shared" si="212"/>
        <v>1.0967999999999762</v>
      </c>
      <c r="E1086" s="9">
        <v>1043</v>
      </c>
      <c r="G1086" s="8">
        <f t="shared" si="213"/>
        <v>1.0967999999999762</v>
      </c>
      <c r="H1086" s="9">
        <v>-1000</v>
      </c>
      <c r="J1086" s="8">
        <f t="shared" si="214"/>
        <v>1.0968</v>
      </c>
      <c r="K1086" s="9">
        <f>IF(J1086=N2,'Masse et Centrage'!$G$44,-1000)</f>
        <v>-1000</v>
      </c>
      <c r="L1086" s="9">
        <f t="shared" si="208"/>
        <v>0</v>
      </c>
      <c r="S1086" s="9">
        <f t="shared" si="215"/>
        <v>1184</v>
      </c>
      <c r="T1086" s="9">
        <f>IF(S1086&lt;Q8,-1000,IF(S1086&lt;=Q10,O10*S1086+P10,IF(S1086&lt;=Q11,O11*S1086+P11,IF(S1086&lt;=Q12,O12*S1086+P12,8000))))</f>
        <v>8000</v>
      </c>
      <c r="U1086" s="9">
        <f>IF(S1086&lt;Q13,-1000,IF(S1086&lt;=Q15,O15*S1086+P15,IF(S1086&lt;=Q16,O16*S1086+P16,IF(S1086&lt;=Q17,O17*S1086+P17,8000))))</f>
        <v>8000</v>
      </c>
      <c r="V1086" s="9">
        <f>'Perfos Décollage'!F2</f>
        <v>500</v>
      </c>
      <c r="W1086" s="9">
        <f t="shared" si="209"/>
        <v>0</v>
      </c>
      <c r="X1086" s="9">
        <f t="shared" si="206"/>
        <v>-4000</v>
      </c>
      <c r="Y1086" s="9">
        <f t="shared" si="210"/>
        <v>0</v>
      </c>
      <c r="Z1086" s="9">
        <f t="shared" si="207"/>
        <v>-4000</v>
      </c>
    </row>
    <row r="1087" spans="1:26" ht="15">
      <c r="A1087" s="8">
        <f t="shared" si="211"/>
        <v>1.0969999999999762</v>
      </c>
      <c r="B1087" s="9">
        <f>'Masse et Centrage'!$G$44</f>
        <v>932</v>
      </c>
      <c r="D1087" s="8">
        <f t="shared" si="212"/>
        <v>1.0969999999999762</v>
      </c>
      <c r="E1087" s="9">
        <v>1043</v>
      </c>
      <c r="G1087" s="8">
        <f t="shared" si="213"/>
        <v>1.0969999999999762</v>
      </c>
      <c r="H1087" s="9">
        <v>-1000</v>
      </c>
      <c r="J1087" s="8">
        <f t="shared" si="214"/>
        <v>1.097</v>
      </c>
      <c r="K1087" s="9">
        <f>IF(J1087=N2,'Masse et Centrage'!$G$44,-1000)</f>
        <v>-1000</v>
      </c>
      <c r="L1087" s="9">
        <f t="shared" si="208"/>
        <v>0</v>
      </c>
      <c r="S1087" s="9">
        <f t="shared" si="215"/>
        <v>1185</v>
      </c>
      <c r="T1087" s="9">
        <f>IF(S1087&lt;Q8,-1000,IF(S1087&lt;=Q10,O10*S1087+P10,IF(S1087&lt;=Q11,O11*S1087+P11,IF(S1087&lt;=Q12,O12*S1087+P12,8000))))</f>
        <v>8000</v>
      </c>
      <c r="U1087" s="9">
        <f>IF(S1087&lt;Q13,-1000,IF(S1087&lt;=Q15,O15*S1087+P15,IF(S1087&lt;=Q16,O16*S1087+P16,IF(S1087&lt;=Q17,O17*S1087+P17,8000))))</f>
        <v>8000</v>
      </c>
      <c r="V1087" s="9">
        <f>'Perfos Décollage'!F2</f>
        <v>500</v>
      </c>
      <c r="W1087" s="9">
        <f t="shared" si="209"/>
        <v>0</v>
      </c>
      <c r="X1087" s="9">
        <f t="shared" si="206"/>
        <v>-4000</v>
      </c>
      <c r="Y1087" s="9">
        <f t="shared" si="210"/>
        <v>0</v>
      </c>
      <c r="Z1087" s="9">
        <f t="shared" si="207"/>
        <v>-4000</v>
      </c>
    </row>
    <row r="1088" spans="1:26" ht="15">
      <c r="A1088" s="8">
        <f t="shared" si="211"/>
        <v>1.0971999999999762</v>
      </c>
      <c r="B1088" s="9">
        <f>'Masse et Centrage'!$G$44</f>
        <v>932</v>
      </c>
      <c r="D1088" s="8">
        <f t="shared" si="212"/>
        <v>1.0971999999999762</v>
      </c>
      <c r="E1088" s="9">
        <v>1043</v>
      </c>
      <c r="G1088" s="8">
        <f t="shared" si="213"/>
        <v>1.0971999999999762</v>
      </c>
      <c r="H1088" s="9">
        <v>-1000</v>
      </c>
      <c r="J1088" s="8">
        <f t="shared" si="214"/>
        <v>1.0972</v>
      </c>
      <c r="K1088" s="9">
        <f>IF(J1088=N2,'Masse et Centrage'!$G$44,-1000)</f>
        <v>-1000</v>
      </c>
      <c r="L1088" s="9">
        <f t="shared" si="208"/>
        <v>0</v>
      </c>
      <c r="S1088" s="9">
        <f t="shared" si="215"/>
        <v>1186</v>
      </c>
      <c r="T1088" s="9">
        <f>IF(S1088&lt;Q8,-1000,IF(S1088&lt;=Q10,O10*S1088+P10,IF(S1088&lt;=Q11,O11*S1088+P11,IF(S1088&lt;=Q12,O12*S1088+P12,8000))))</f>
        <v>8000</v>
      </c>
      <c r="U1088" s="9">
        <f>IF(S1088&lt;Q13,-1000,IF(S1088&lt;=Q15,O15*S1088+P15,IF(S1088&lt;=Q16,O16*S1088+P16,IF(S1088&lt;=Q17,O17*S1088+P17,8000))))</f>
        <v>8000</v>
      </c>
      <c r="V1088" s="9">
        <f>'Perfos Décollage'!F2</f>
        <v>500</v>
      </c>
      <c r="W1088" s="9">
        <f t="shared" si="209"/>
        <v>0</v>
      </c>
      <c r="X1088" s="9">
        <f t="shared" si="206"/>
        <v>-4000</v>
      </c>
      <c r="Y1088" s="9">
        <f t="shared" si="210"/>
        <v>0</v>
      </c>
      <c r="Z1088" s="9">
        <f t="shared" si="207"/>
        <v>-4000</v>
      </c>
    </row>
    <row r="1089" spans="1:26" ht="15">
      <c r="A1089" s="8">
        <f t="shared" si="211"/>
        <v>1.0973999999999762</v>
      </c>
      <c r="B1089" s="9">
        <f>'Masse et Centrage'!$G$44</f>
        <v>932</v>
      </c>
      <c r="D1089" s="8">
        <f t="shared" si="212"/>
        <v>1.0973999999999762</v>
      </c>
      <c r="E1089" s="9">
        <v>1043</v>
      </c>
      <c r="G1089" s="8">
        <f t="shared" si="213"/>
        <v>1.0973999999999762</v>
      </c>
      <c r="H1089" s="9">
        <v>-1000</v>
      </c>
      <c r="J1089" s="8">
        <f t="shared" si="214"/>
        <v>1.0974</v>
      </c>
      <c r="K1089" s="9">
        <f>IF(J1089=N2,'Masse et Centrage'!$G$44,-1000)</f>
        <v>-1000</v>
      </c>
      <c r="L1089" s="9">
        <f t="shared" si="208"/>
        <v>0</v>
      </c>
      <c r="S1089" s="9">
        <f t="shared" si="215"/>
        <v>1187</v>
      </c>
      <c r="T1089" s="9">
        <f>IF(S1089&lt;Q8,-1000,IF(S1089&lt;=Q10,O10*S1089+P10,IF(S1089&lt;=Q11,O11*S1089+P11,IF(S1089&lt;=Q12,O12*S1089+P12,8000))))</f>
        <v>8000</v>
      </c>
      <c r="U1089" s="9">
        <f>IF(S1089&lt;Q13,-1000,IF(S1089&lt;=Q15,O15*S1089+P15,IF(S1089&lt;=Q16,O16*S1089+P16,IF(S1089&lt;=Q17,O17*S1089+P17,8000))))</f>
        <v>8000</v>
      </c>
      <c r="V1089" s="9">
        <f>'Perfos Décollage'!F2</f>
        <v>500</v>
      </c>
      <c r="W1089" s="9">
        <f t="shared" si="209"/>
        <v>0</v>
      </c>
      <c r="X1089" s="9">
        <f t="shared" si="206"/>
        <v>-4000</v>
      </c>
      <c r="Y1089" s="9">
        <f t="shared" si="210"/>
        <v>0</v>
      </c>
      <c r="Z1089" s="9">
        <f t="shared" si="207"/>
        <v>-4000</v>
      </c>
    </row>
    <row r="1090" spans="1:26" ht="15">
      <c r="A1090" s="8">
        <f t="shared" si="211"/>
        <v>1.0975999999999762</v>
      </c>
      <c r="B1090" s="9">
        <f>'Masse et Centrage'!$G$44</f>
        <v>932</v>
      </c>
      <c r="D1090" s="8">
        <f t="shared" si="212"/>
        <v>1.0975999999999762</v>
      </c>
      <c r="E1090" s="9">
        <v>1043</v>
      </c>
      <c r="G1090" s="8">
        <f t="shared" si="213"/>
        <v>1.0975999999999762</v>
      </c>
      <c r="H1090" s="9">
        <v>-1000</v>
      </c>
      <c r="J1090" s="8">
        <f t="shared" si="214"/>
        <v>1.0976</v>
      </c>
      <c r="K1090" s="9">
        <f>IF(J1090=N2,'Masse et Centrage'!$G$44,-1000)</f>
        <v>-1000</v>
      </c>
      <c r="L1090" s="9">
        <f t="shared" si="208"/>
        <v>0</v>
      </c>
      <c r="S1090" s="9">
        <f t="shared" si="215"/>
        <v>1188</v>
      </c>
      <c r="T1090" s="9">
        <f>IF(S1090&lt;Q8,-1000,IF(S1090&lt;=Q10,O10*S1090+P10,IF(S1090&lt;=Q11,O11*S1090+P11,IF(S1090&lt;=Q12,O12*S1090+P12,8000))))</f>
        <v>8000</v>
      </c>
      <c r="U1090" s="9">
        <f>IF(S1090&lt;Q13,-1000,IF(S1090&lt;=Q15,O15*S1090+P15,IF(S1090&lt;=Q16,O16*S1090+P16,IF(S1090&lt;=Q17,O17*S1090+P17,8000))))</f>
        <v>8000</v>
      </c>
      <c r="V1090" s="9">
        <f>'Perfos Décollage'!F2</f>
        <v>500</v>
      </c>
      <c r="W1090" s="9">
        <f t="shared" si="209"/>
        <v>0</v>
      </c>
      <c r="X1090" s="9">
        <f aca="true" t="shared" si="216" ref="X1090:X1102">IF(W1090=0,-4000,T1090)</f>
        <v>-4000</v>
      </c>
      <c r="Y1090" s="9">
        <f t="shared" si="210"/>
        <v>0</v>
      </c>
      <c r="Z1090" s="9">
        <f aca="true" t="shared" si="217" ref="Z1090:Z1102">IF(Y1090=0,-4000,U1090)</f>
        <v>-4000</v>
      </c>
    </row>
    <row r="1091" spans="1:26" ht="15">
      <c r="A1091" s="8">
        <f t="shared" si="211"/>
        <v>1.0977999999999761</v>
      </c>
      <c r="B1091" s="9">
        <f>'Masse et Centrage'!$G$44</f>
        <v>932</v>
      </c>
      <c r="D1091" s="8">
        <f t="shared" si="212"/>
        <v>1.0977999999999761</v>
      </c>
      <c r="E1091" s="9">
        <v>1043</v>
      </c>
      <c r="G1091" s="8">
        <f t="shared" si="213"/>
        <v>1.0977999999999761</v>
      </c>
      <c r="H1091" s="9">
        <v>-1000</v>
      </c>
      <c r="J1091" s="8">
        <f t="shared" si="214"/>
        <v>1.0978</v>
      </c>
      <c r="K1091" s="9">
        <f>IF(J1091=N2,'Masse et Centrage'!$G$44,-1000)</f>
        <v>-1000</v>
      </c>
      <c r="L1091" s="9">
        <f aca="true" t="shared" si="218" ref="L1091:L1154">IF(K1091&gt;E1091,1,0)</f>
        <v>0</v>
      </c>
      <c r="S1091" s="9">
        <f t="shared" si="215"/>
        <v>1189</v>
      </c>
      <c r="T1091" s="9">
        <f>IF(S1091&lt;Q8,-1000,IF(S1091&lt;=Q10,O10*S1091+P10,IF(S1091&lt;=Q11,O11*S1091+P11,IF(S1091&lt;=Q12,O12*S1091+P12,8000))))</f>
        <v>8000</v>
      </c>
      <c r="U1091" s="9">
        <f>IF(S1091&lt;Q13,-1000,IF(S1091&lt;=Q15,O15*S1091+P15,IF(S1091&lt;=Q16,O16*S1091+P16,IF(S1091&lt;=Q17,O17*S1091+P17,8000))))</f>
        <v>8000</v>
      </c>
      <c r="V1091" s="9">
        <f>'Perfos Décollage'!F2</f>
        <v>500</v>
      </c>
      <c r="W1091" s="9">
        <f aca="true" t="shared" si="219" ref="W1091:W1102">IF(AND(V1091&lt;=T1091,V1091&gt;T1090),S1091,0)</f>
        <v>0</v>
      </c>
      <c r="X1091" s="9">
        <f t="shared" si="216"/>
        <v>-4000</v>
      </c>
      <c r="Y1091" s="9">
        <f aca="true" t="shared" si="220" ref="Y1091:Y1102">IF(AND(V1091&lt;=U1091,V1091&gt;U1090),S1091,0)</f>
        <v>0</v>
      </c>
      <c r="Z1091" s="9">
        <f t="shared" si="217"/>
        <v>-4000</v>
      </c>
    </row>
    <row r="1092" spans="1:26" ht="15">
      <c r="A1092" s="8">
        <f aca="true" t="shared" si="221" ref="A1092:A1155">A1091+0.0002</f>
        <v>1.097999999999976</v>
      </c>
      <c r="B1092" s="9">
        <f>'Masse et Centrage'!$G$44</f>
        <v>932</v>
      </c>
      <c r="D1092" s="8">
        <f aca="true" t="shared" si="222" ref="D1092:D1155">D1091+0.0002</f>
        <v>1.097999999999976</v>
      </c>
      <c r="E1092" s="9">
        <v>1043</v>
      </c>
      <c r="G1092" s="8">
        <f aca="true" t="shared" si="223" ref="G1092:G1155">G1091+0.0002</f>
        <v>1.097999999999976</v>
      </c>
      <c r="H1092" s="9">
        <v>-1000</v>
      </c>
      <c r="J1092" s="8">
        <f aca="true" t="shared" si="224" ref="J1092:J1155">ROUND(J1091+0.0002,4)</f>
        <v>1.098</v>
      </c>
      <c r="K1092" s="9">
        <f>IF(J1092=N2,'Masse et Centrage'!$G$44,-1000)</f>
        <v>-1000</v>
      </c>
      <c r="L1092" s="9">
        <f t="shared" si="218"/>
        <v>0</v>
      </c>
      <c r="S1092" s="9">
        <f>S1091+1</f>
        <v>1190</v>
      </c>
      <c r="T1092" s="9">
        <f>IF(S1092&lt;Q8,-1000,IF(S1092&lt;=Q10,O10*S1092+P10,IF(S1092&lt;=Q11,O11*S1092+P11,IF(S1092&lt;=Q12,O12*S1092+P12,8000))))</f>
        <v>8000</v>
      </c>
      <c r="U1092" s="9">
        <f>IF(S1092&lt;Q13,-1000,IF(S1092&lt;=Q15,O15*S1092+P15,IF(S1092&lt;=Q16,O16*S1092+P16,IF(S1092&lt;=Q17,O17*S1092+P17,8000))))</f>
        <v>8000</v>
      </c>
      <c r="V1092" s="9">
        <f>'Perfos Décollage'!F2</f>
        <v>500</v>
      </c>
      <c r="W1092" s="9">
        <f t="shared" si="219"/>
        <v>0</v>
      </c>
      <c r="X1092" s="9">
        <f t="shared" si="216"/>
        <v>-4000</v>
      </c>
      <c r="Y1092" s="9">
        <f t="shared" si="220"/>
        <v>0</v>
      </c>
      <c r="Z1092" s="9">
        <f t="shared" si="217"/>
        <v>-4000</v>
      </c>
    </row>
    <row r="1093" spans="1:26" ht="15">
      <c r="A1093" s="8">
        <f t="shared" si="221"/>
        <v>1.098199999999976</v>
      </c>
      <c r="B1093" s="9">
        <f>'Masse et Centrage'!$G$44</f>
        <v>932</v>
      </c>
      <c r="D1093" s="8">
        <f t="shared" si="222"/>
        <v>1.098199999999976</v>
      </c>
      <c r="E1093" s="9">
        <v>1043</v>
      </c>
      <c r="G1093" s="8">
        <f t="shared" si="223"/>
        <v>1.098199999999976</v>
      </c>
      <c r="H1093" s="9">
        <v>-1000</v>
      </c>
      <c r="J1093" s="8">
        <f t="shared" si="224"/>
        <v>1.0982</v>
      </c>
      <c r="K1093" s="9">
        <f>IF(J1093=N2,'Masse et Centrage'!$G$44,-1000)</f>
        <v>-1000</v>
      </c>
      <c r="L1093" s="9">
        <f t="shared" si="218"/>
        <v>0</v>
      </c>
      <c r="S1093" s="9">
        <f t="shared" si="215"/>
        <v>1191</v>
      </c>
      <c r="T1093" s="9">
        <f>IF(S1093&lt;Q8,-1000,IF(S1093&lt;=Q10,O10*S1093+P10,IF(S1093&lt;=Q11,O11*S1093+P11,IF(S1093&lt;=Q12,O12*S1093+P12,8000))))</f>
        <v>8000</v>
      </c>
      <c r="U1093" s="9">
        <f>IF(S1093&lt;Q13,-1000,IF(S1093&lt;=Q15,O15*S1093+P15,IF(S1093&lt;=Q16,O16*S1093+P16,IF(S1093&lt;=Q17,O17*S1093+P17,8000))))</f>
        <v>8000</v>
      </c>
      <c r="V1093" s="9">
        <f>'Perfos Décollage'!F2</f>
        <v>500</v>
      </c>
      <c r="W1093" s="9">
        <f t="shared" si="219"/>
        <v>0</v>
      </c>
      <c r="X1093" s="9">
        <f t="shared" si="216"/>
        <v>-4000</v>
      </c>
      <c r="Y1093" s="9">
        <f t="shared" si="220"/>
        <v>0</v>
      </c>
      <c r="Z1093" s="9">
        <f t="shared" si="217"/>
        <v>-4000</v>
      </c>
    </row>
    <row r="1094" spans="1:26" ht="15">
      <c r="A1094" s="8">
        <f t="shared" si="221"/>
        <v>1.098399999999976</v>
      </c>
      <c r="B1094" s="9">
        <f>'Masse et Centrage'!$G$44</f>
        <v>932</v>
      </c>
      <c r="D1094" s="8">
        <f t="shared" si="222"/>
        <v>1.098399999999976</v>
      </c>
      <c r="E1094" s="9">
        <v>1043</v>
      </c>
      <c r="G1094" s="8">
        <f t="shared" si="223"/>
        <v>1.098399999999976</v>
      </c>
      <c r="H1094" s="9">
        <v>-1000</v>
      </c>
      <c r="J1094" s="8">
        <f t="shared" si="224"/>
        <v>1.0984</v>
      </c>
      <c r="K1094" s="9">
        <f>IF(J1094=N2,'Masse et Centrage'!$G$44,-1000)</f>
        <v>-1000</v>
      </c>
      <c r="L1094" s="9">
        <f t="shared" si="218"/>
        <v>0</v>
      </c>
      <c r="S1094" s="9">
        <f aca="true" t="shared" si="225" ref="S1094:S1102">S1093+1</f>
        <v>1192</v>
      </c>
      <c r="T1094" s="9">
        <f>IF(S1094&lt;Q8,-1000,IF(S1094&lt;=Q10,O10*S1094+P10,IF(S1094&lt;=Q11,O11*S1094+P11,IF(S1094&lt;=Q12,O12*S1094+P12,8000))))</f>
        <v>8000</v>
      </c>
      <c r="U1094" s="9">
        <f>IF(S1094&lt;Q13,-1000,IF(S1094&lt;=Q15,O15*S1094+P15,IF(S1094&lt;=Q16,O16*S1094+P16,IF(S1094&lt;=Q17,O17*S1094+P17,8000))))</f>
        <v>8000</v>
      </c>
      <c r="V1094" s="9">
        <f>'Perfos Décollage'!F2</f>
        <v>500</v>
      </c>
      <c r="W1094" s="9">
        <f t="shared" si="219"/>
        <v>0</v>
      </c>
      <c r="X1094" s="9">
        <f t="shared" si="216"/>
        <v>-4000</v>
      </c>
      <c r="Y1094" s="9">
        <f t="shared" si="220"/>
        <v>0</v>
      </c>
      <c r="Z1094" s="9">
        <f t="shared" si="217"/>
        <v>-4000</v>
      </c>
    </row>
    <row r="1095" spans="1:26" ht="15">
      <c r="A1095" s="8">
        <f t="shared" si="221"/>
        <v>1.098599999999976</v>
      </c>
      <c r="B1095" s="9">
        <f>'Masse et Centrage'!$G$44</f>
        <v>932</v>
      </c>
      <c r="D1095" s="8">
        <f t="shared" si="222"/>
        <v>1.098599999999976</v>
      </c>
      <c r="E1095" s="9">
        <v>1043</v>
      </c>
      <c r="G1095" s="8">
        <f t="shared" si="223"/>
        <v>1.098599999999976</v>
      </c>
      <c r="H1095" s="9">
        <v>-1000</v>
      </c>
      <c r="J1095" s="8">
        <f t="shared" si="224"/>
        <v>1.0986</v>
      </c>
      <c r="K1095" s="9">
        <f>IF(J1095=N2,'Masse et Centrage'!$G$44,-1000)</f>
        <v>-1000</v>
      </c>
      <c r="L1095" s="9">
        <f t="shared" si="218"/>
        <v>0</v>
      </c>
      <c r="S1095" s="9">
        <f t="shared" si="225"/>
        <v>1193</v>
      </c>
      <c r="T1095" s="9">
        <f>IF(S1095&lt;Q8,-1000,IF(S1095&lt;=Q10,O10*S1095+P10,IF(S1095&lt;=Q11,O11*S1095+P11,IF(S1095&lt;=Q12,O12*S1095+P12,8000))))</f>
        <v>8000</v>
      </c>
      <c r="U1095" s="9">
        <f>IF(S1095&lt;Q13,-1000,IF(S1095&lt;=Q15,O15*S1095+P15,IF(S1095&lt;=Q16,O16*S1095+P16,IF(S1095&lt;=Q17,O17*S1095+P17,8000))))</f>
        <v>8000</v>
      </c>
      <c r="V1095" s="9">
        <f>'Perfos Décollage'!F2</f>
        <v>500</v>
      </c>
      <c r="W1095" s="9">
        <f t="shared" si="219"/>
        <v>0</v>
      </c>
      <c r="X1095" s="9">
        <f t="shared" si="216"/>
        <v>-4000</v>
      </c>
      <c r="Y1095" s="9">
        <f t="shared" si="220"/>
        <v>0</v>
      </c>
      <c r="Z1095" s="9">
        <f t="shared" si="217"/>
        <v>-4000</v>
      </c>
    </row>
    <row r="1096" spans="1:26" ht="15">
      <c r="A1096" s="8">
        <f t="shared" si="221"/>
        <v>1.098799999999976</v>
      </c>
      <c r="B1096" s="9">
        <f>'Masse et Centrage'!$G$44</f>
        <v>932</v>
      </c>
      <c r="D1096" s="8">
        <f t="shared" si="222"/>
        <v>1.098799999999976</v>
      </c>
      <c r="E1096" s="9">
        <v>1043</v>
      </c>
      <c r="G1096" s="8">
        <f t="shared" si="223"/>
        <v>1.098799999999976</v>
      </c>
      <c r="H1096" s="9">
        <v>-1000</v>
      </c>
      <c r="J1096" s="8">
        <f t="shared" si="224"/>
        <v>1.0988</v>
      </c>
      <c r="K1096" s="9">
        <f>IF(J1096=N2,'Masse et Centrage'!$G$44,-1000)</f>
        <v>-1000</v>
      </c>
      <c r="L1096" s="9">
        <f t="shared" si="218"/>
        <v>0</v>
      </c>
      <c r="S1096" s="9">
        <f t="shared" si="225"/>
        <v>1194</v>
      </c>
      <c r="T1096" s="9">
        <f>IF(S1096&lt;Q8,-1000,IF(S1096&lt;=Q10,O10*S1096+P10,IF(S1096&lt;=Q11,O11*S1096+P11,IF(S1096&lt;=Q12,O12*S1096+P12,8000))))</f>
        <v>8000</v>
      </c>
      <c r="U1096" s="9">
        <f>IF(S1096&lt;Q13,-1000,IF(S1096&lt;=Q15,O15*S1096+P15,IF(S1096&lt;=Q16,O16*S1096+P16,IF(S1096&lt;=Q17,O17*S1096+P17,8000))))</f>
        <v>8000</v>
      </c>
      <c r="V1096" s="9">
        <f>'Perfos Décollage'!F2</f>
        <v>500</v>
      </c>
      <c r="W1096" s="9">
        <f t="shared" si="219"/>
        <v>0</v>
      </c>
      <c r="X1096" s="9">
        <f t="shared" si="216"/>
        <v>-4000</v>
      </c>
      <c r="Y1096" s="9">
        <f t="shared" si="220"/>
        <v>0</v>
      </c>
      <c r="Z1096" s="9">
        <f t="shared" si="217"/>
        <v>-4000</v>
      </c>
    </row>
    <row r="1097" spans="1:26" ht="15">
      <c r="A1097" s="8">
        <f t="shared" si="221"/>
        <v>1.098999999999976</v>
      </c>
      <c r="B1097" s="9">
        <f>'Masse et Centrage'!$G$44</f>
        <v>932</v>
      </c>
      <c r="D1097" s="8">
        <f t="shared" si="222"/>
        <v>1.098999999999976</v>
      </c>
      <c r="E1097" s="9">
        <v>1043</v>
      </c>
      <c r="G1097" s="8">
        <f t="shared" si="223"/>
        <v>1.098999999999976</v>
      </c>
      <c r="H1097" s="9">
        <v>-1000</v>
      </c>
      <c r="J1097" s="8">
        <f t="shared" si="224"/>
        <v>1.099</v>
      </c>
      <c r="K1097" s="9">
        <f>IF(J1097=N2,'Masse et Centrage'!$G$44,-1000)</f>
        <v>-1000</v>
      </c>
      <c r="L1097" s="9">
        <f t="shared" si="218"/>
        <v>0</v>
      </c>
      <c r="S1097" s="9">
        <f t="shared" si="225"/>
        <v>1195</v>
      </c>
      <c r="T1097" s="9">
        <f>IF(S1097&lt;Q8,-1000,IF(S1097&lt;=Q10,O10*S1097+P10,IF(S1097&lt;=Q11,O11*S1097+P11,IF(S1097&lt;=Q12,O12*S1097+P12,8000))))</f>
        <v>8000</v>
      </c>
      <c r="U1097" s="9">
        <f>IF(S1097&lt;Q13,-1000,IF(S1097&lt;=Q15,O15*S1097+P15,IF(S1097&lt;=Q16,O16*S1097+P16,IF(S1097&lt;=Q17,O17*S1097+P17,8000))))</f>
        <v>8000</v>
      </c>
      <c r="V1097" s="9">
        <f>'Perfos Décollage'!F2</f>
        <v>500</v>
      </c>
      <c r="W1097" s="9">
        <f t="shared" si="219"/>
        <v>0</v>
      </c>
      <c r="X1097" s="9">
        <f t="shared" si="216"/>
        <v>-4000</v>
      </c>
      <c r="Y1097" s="9">
        <f t="shared" si="220"/>
        <v>0</v>
      </c>
      <c r="Z1097" s="9">
        <f t="shared" si="217"/>
        <v>-4000</v>
      </c>
    </row>
    <row r="1098" spans="1:26" ht="15">
      <c r="A1098" s="8">
        <f t="shared" si="221"/>
        <v>1.099199999999976</v>
      </c>
      <c r="B1098" s="9">
        <f>'Masse et Centrage'!$G$44</f>
        <v>932</v>
      </c>
      <c r="D1098" s="8">
        <f t="shared" si="222"/>
        <v>1.099199999999976</v>
      </c>
      <c r="E1098" s="9">
        <v>1043</v>
      </c>
      <c r="G1098" s="8">
        <f t="shared" si="223"/>
        <v>1.099199999999976</v>
      </c>
      <c r="H1098" s="9">
        <v>-1000</v>
      </c>
      <c r="J1098" s="8">
        <f t="shared" si="224"/>
        <v>1.0992</v>
      </c>
      <c r="K1098" s="9">
        <f>IF(J1098=N2,'Masse et Centrage'!$G$44,-1000)</f>
        <v>-1000</v>
      </c>
      <c r="L1098" s="9">
        <f t="shared" si="218"/>
        <v>0</v>
      </c>
      <c r="S1098" s="9">
        <f t="shared" si="225"/>
        <v>1196</v>
      </c>
      <c r="T1098" s="9">
        <f>IF(S1098&lt;Q8,-1000,IF(S1098&lt;=Q10,O10*S1098+P10,IF(S1098&lt;=Q11,O11*S1098+P11,IF(S1098&lt;=Q12,O12*S1098+P12,8000))))</f>
        <v>8000</v>
      </c>
      <c r="U1098" s="9">
        <f>IF(S1098&lt;Q13,-1000,IF(S1098&lt;=Q15,O15*S1098+P15,IF(S1098&lt;=Q16,O16*S1098+P16,IF(S1098&lt;=Q17,O17*S1098+P17,8000))))</f>
        <v>8000</v>
      </c>
      <c r="V1098" s="9">
        <f>'Perfos Décollage'!F2</f>
        <v>500</v>
      </c>
      <c r="W1098" s="9">
        <f t="shared" si="219"/>
        <v>0</v>
      </c>
      <c r="X1098" s="9">
        <f t="shared" si="216"/>
        <v>-4000</v>
      </c>
      <c r="Y1098" s="9">
        <f t="shared" si="220"/>
        <v>0</v>
      </c>
      <c r="Z1098" s="9">
        <f t="shared" si="217"/>
        <v>-4000</v>
      </c>
    </row>
    <row r="1099" spans="1:26" ht="15">
      <c r="A1099" s="8">
        <f t="shared" si="221"/>
        <v>1.099399999999976</v>
      </c>
      <c r="B1099" s="9">
        <f>'Masse et Centrage'!$G$44</f>
        <v>932</v>
      </c>
      <c r="D1099" s="8">
        <f t="shared" si="222"/>
        <v>1.099399999999976</v>
      </c>
      <c r="E1099" s="9">
        <v>1043</v>
      </c>
      <c r="G1099" s="8">
        <f t="shared" si="223"/>
        <v>1.099399999999976</v>
      </c>
      <c r="H1099" s="9">
        <v>-1000</v>
      </c>
      <c r="J1099" s="8">
        <f t="shared" si="224"/>
        <v>1.0994</v>
      </c>
      <c r="K1099" s="9">
        <f>IF(J1099=N2,'Masse et Centrage'!$G$44,-1000)</f>
        <v>-1000</v>
      </c>
      <c r="L1099" s="9">
        <f t="shared" si="218"/>
        <v>0</v>
      </c>
      <c r="S1099" s="9">
        <f t="shared" si="225"/>
        <v>1197</v>
      </c>
      <c r="T1099" s="9">
        <f>IF(S1099&lt;Q8,-1000,IF(S1099&lt;=Q10,O10*S1099+P10,IF(S1099&lt;=Q11,O11*S1099+P11,IF(S1099&lt;=Q12,O12*S1099+P12,8000))))</f>
        <v>8000</v>
      </c>
      <c r="U1099" s="9">
        <f>IF(S1099&lt;Q13,-1000,IF(S1099&lt;=Q15,O15*S1099+P15,IF(S1099&lt;=Q16,O16*S1099+P16,IF(S1099&lt;=Q17,O17*S1099+P17,8000))))</f>
        <v>8000</v>
      </c>
      <c r="V1099" s="9">
        <f>'Perfos Décollage'!F2</f>
        <v>500</v>
      </c>
      <c r="W1099" s="9">
        <f t="shared" si="219"/>
        <v>0</v>
      </c>
      <c r="X1099" s="9">
        <f t="shared" si="216"/>
        <v>-4000</v>
      </c>
      <c r="Y1099" s="9">
        <f t="shared" si="220"/>
        <v>0</v>
      </c>
      <c r="Z1099" s="9">
        <f t="shared" si="217"/>
        <v>-4000</v>
      </c>
    </row>
    <row r="1100" spans="1:26" ht="15">
      <c r="A1100" s="8">
        <f t="shared" si="221"/>
        <v>1.099599999999976</v>
      </c>
      <c r="B1100" s="9">
        <f>'Masse et Centrage'!$G$44</f>
        <v>932</v>
      </c>
      <c r="D1100" s="8">
        <f t="shared" si="222"/>
        <v>1.099599999999976</v>
      </c>
      <c r="E1100" s="9">
        <v>1043</v>
      </c>
      <c r="G1100" s="8">
        <f t="shared" si="223"/>
        <v>1.099599999999976</v>
      </c>
      <c r="H1100" s="9">
        <v>-1000</v>
      </c>
      <c r="J1100" s="8">
        <f t="shared" si="224"/>
        <v>1.0996</v>
      </c>
      <c r="K1100" s="9">
        <f>IF(J1100=N2,'Masse et Centrage'!$G$44,-1000)</f>
        <v>-1000</v>
      </c>
      <c r="L1100" s="9">
        <f t="shared" si="218"/>
        <v>0</v>
      </c>
      <c r="S1100" s="9">
        <f t="shared" si="225"/>
        <v>1198</v>
      </c>
      <c r="T1100" s="9">
        <f>IF(S1100&lt;Q8,-1000,IF(S1100&lt;=Q10,O10*S1100+P10,IF(S1100&lt;=Q11,O11*S1100+P11,IF(S1100&lt;=Q12,O12*S1100+P12,8000))))</f>
        <v>8000</v>
      </c>
      <c r="U1100" s="9">
        <f>IF(S1100&lt;Q13,-1000,IF(S1100&lt;=Q15,O15*S1100+P15,IF(S1100&lt;=Q16,O16*S1100+P16,IF(S1100&lt;=Q17,O17*S1100+P17,8000))))</f>
        <v>8000</v>
      </c>
      <c r="V1100" s="9">
        <f>'Perfos Décollage'!F2</f>
        <v>500</v>
      </c>
      <c r="W1100" s="9">
        <f t="shared" si="219"/>
        <v>0</v>
      </c>
      <c r="X1100" s="9">
        <f t="shared" si="216"/>
        <v>-4000</v>
      </c>
      <c r="Y1100" s="9">
        <f t="shared" si="220"/>
        <v>0</v>
      </c>
      <c r="Z1100" s="9">
        <f t="shared" si="217"/>
        <v>-4000</v>
      </c>
    </row>
    <row r="1101" spans="1:26" ht="15">
      <c r="A1101" s="8">
        <f t="shared" si="221"/>
        <v>1.099799999999976</v>
      </c>
      <c r="B1101" s="9">
        <f>'Masse et Centrage'!$G$44</f>
        <v>932</v>
      </c>
      <c r="D1101" s="8">
        <f t="shared" si="222"/>
        <v>1.099799999999976</v>
      </c>
      <c r="E1101" s="9">
        <v>1043</v>
      </c>
      <c r="G1101" s="8">
        <f t="shared" si="223"/>
        <v>1.099799999999976</v>
      </c>
      <c r="H1101" s="9">
        <v>-1000</v>
      </c>
      <c r="J1101" s="8">
        <f t="shared" si="224"/>
        <v>1.0998</v>
      </c>
      <c r="K1101" s="9">
        <f>IF(J1101=N2,'Masse et Centrage'!$G$44,-1000)</f>
        <v>-1000</v>
      </c>
      <c r="L1101" s="9">
        <f t="shared" si="218"/>
        <v>0</v>
      </c>
      <c r="S1101" s="9">
        <f t="shared" si="225"/>
        <v>1199</v>
      </c>
      <c r="T1101" s="9">
        <f>IF(S1101&lt;Q8,-1000,IF(S1101&lt;=Q10,O10*S1101+P10,IF(S1101&lt;=Q11,O11*S1101+P11,IF(S1101&lt;=Q12,O12*S1101+P12,8000))))</f>
        <v>8000</v>
      </c>
      <c r="U1101" s="9">
        <f>IF(S1101&lt;Q13,-1000,IF(S1101&lt;=Q15,O15*S1101+P15,IF(S1101&lt;=Q16,O16*S1101+P16,IF(S1101&lt;=Q17,O17*S1101+P17,8000))))</f>
        <v>8000</v>
      </c>
      <c r="V1101" s="9">
        <f>'Perfos Décollage'!F2</f>
        <v>500</v>
      </c>
      <c r="W1101" s="9">
        <f t="shared" si="219"/>
        <v>0</v>
      </c>
      <c r="X1101" s="9">
        <f t="shared" si="216"/>
        <v>-4000</v>
      </c>
      <c r="Y1101" s="9">
        <f t="shared" si="220"/>
        <v>0</v>
      </c>
      <c r="Z1101" s="9">
        <f t="shared" si="217"/>
        <v>-4000</v>
      </c>
    </row>
    <row r="1102" spans="1:26" ht="15">
      <c r="A1102" s="8">
        <f t="shared" si="221"/>
        <v>1.0999999999999759</v>
      </c>
      <c r="B1102" s="9">
        <f>'Masse et Centrage'!$G$44</f>
        <v>932</v>
      </c>
      <c r="D1102" s="8">
        <f t="shared" si="222"/>
        <v>1.0999999999999759</v>
      </c>
      <c r="E1102" s="9">
        <v>1043</v>
      </c>
      <c r="G1102" s="8">
        <f t="shared" si="223"/>
        <v>1.0999999999999759</v>
      </c>
      <c r="H1102" s="9">
        <v>-1000</v>
      </c>
      <c r="J1102" s="8">
        <f t="shared" si="224"/>
        <v>1.1</v>
      </c>
      <c r="K1102" s="9">
        <f>IF(J1102=N2,'Masse et Centrage'!$G$44,-1000)</f>
        <v>-1000</v>
      </c>
      <c r="L1102" s="9">
        <f t="shared" si="218"/>
        <v>0</v>
      </c>
      <c r="S1102" s="9">
        <f t="shared" si="225"/>
        <v>1200</v>
      </c>
      <c r="T1102" s="9">
        <f>IF(S1102&lt;Q8,-1000,IF(S1102&lt;=Q10,O10*S1102+P10,IF(S1102&lt;=Q11,O11*S1102+P11,IF(S1102&lt;=Q12,O12*S1102+P12,8000))))</f>
        <v>8000</v>
      </c>
      <c r="U1102" s="9">
        <f>IF(S1102&lt;Q13,-1000,IF(S1102&lt;=Q15,O15*S1102+P15,IF(S1102&lt;=Q16,O16*S1102+P16,IF(S1102&lt;=Q17,O17*S1102+P17,8000))))</f>
        <v>8000</v>
      </c>
      <c r="V1102" s="9">
        <f>'Perfos Décollage'!F2</f>
        <v>500</v>
      </c>
      <c r="W1102" s="9">
        <f t="shared" si="219"/>
        <v>0</v>
      </c>
      <c r="X1102" s="9">
        <f t="shared" si="216"/>
        <v>-4000</v>
      </c>
      <c r="Y1102" s="9">
        <f t="shared" si="220"/>
        <v>0</v>
      </c>
      <c r="Z1102" s="9">
        <f t="shared" si="217"/>
        <v>-4000</v>
      </c>
    </row>
    <row r="1103" spans="1:25" ht="15">
      <c r="A1103" s="8">
        <f t="shared" si="221"/>
        <v>1.1001999999999759</v>
      </c>
      <c r="B1103" s="9">
        <f>'Masse et Centrage'!$G$44</f>
        <v>932</v>
      </c>
      <c r="D1103" s="8">
        <f t="shared" si="222"/>
        <v>1.1001999999999759</v>
      </c>
      <c r="E1103" s="9">
        <v>1043</v>
      </c>
      <c r="G1103" s="8">
        <f t="shared" si="223"/>
        <v>1.1001999999999759</v>
      </c>
      <c r="H1103" s="9">
        <v>-1000</v>
      </c>
      <c r="J1103" s="8">
        <f t="shared" si="224"/>
        <v>1.1002</v>
      </c>
      <c r="K1103" s="9">
        <f>IF(J1103=N2,'Masse et Centrage'!$G$44,-1000)</f>
        <v>-1000</v>
      </c>
      <c r="L1103" s="9">
        <f t="shared" si="218"/>
        <v>0</v>
      </c>
      <c r="W1103" s="11">
        <f>SUM(W2:W1102)</f>
        <v>210</v>
      </c>
      <c r="Y1103" s="11">
        <f>SUM(Y2:Y1102)</f>
        <v>363</v>
      </c>
    </row>
    <row r="1104" spans="1:12" ht="15">
      <c r="A1104" s="8">
        <f t="shared" si="221"/>
        <v>1.1003999999999758</v>
      </c>
      <c r="B1104" s="9">
        <f>'Masse et Centrage'!$G$44</f>
        <v>932</v>
      </c>
      <c r="D1104" s="8">
        <f t="shared" si="222"/>
        <v>1.1003999999999758</v>
      </c>
      <c r="E1104" s="9">
        <v>1043</v>
      </c>
      <c r="G1104" s="8">
        <f t="shared" si="223"/>
        <v>1.1003999999999758</v>
      </c>
      <c r="H1104" s="9">
        <v>-1000</v>
      </c>
      <c r="J1104" s="8">
        <f t="shared" si="224"/>
        <v>1.1004</v>
      </c>
      <c r="K1104" s="9">
        <f>IF(J1104=N2,'Masse et Centrage'!$G$44,-1000)</f>
        <v>-1000</v>
      </c>
      <c r="L1104" s="9">
        <f t="shared" si="218"/>
        <v>0</v>
      </c>
    </row>
    <row r="1105" spans="1:12" ht="15">
      <c r="A1105" s="8">
        <f t="shared" si="221"/>
        <v>1.1005999999999758</v>
      </c>
      <c r="B1105" s="9">
        <f>'Masse et Centrage'!$G$44</f>
        <v>932</v>
      </c>
      <c r="D1105" s="8">
        <f t="shared" si="222"/>
        <v>1.1005999999999758</v>
      </c>
      <c r="E1105" s="9">
        <v>1043</v>
      </c>
      <c r="G1105" s="8">
        <f t="shared" si="223"/>
        <v>1.1005999999999758</v>
      </c>
      <c r="H1105" s="9">
        <v>-1000</v>
      </c>
      <c r="J1105" s="8">
        <f t="shared" si="224"/>
        <v>1.1006</v>
      </c>
      <c r="K1105" s="9">
        <f>IF(J1105=N2,'Masse et Centrage'!$G$44,-1000)</f>
        <v>-1000</v>
      </c>
      <c r="L1105" s="9">
        <f t="shared" si="218"/>
        <v>0</v>
      </c>
    </row>
    <row r="1106" spans="1:12" ht="15">
      <c r="A1106" s="8">
        <f t="shared" si="221"/>
        <v>1.1007999999999758</v>
      </c>
      <c r="B1106" s="9">
        <f>'Masse et Centrage'!$G$44</f>
        <v>932</v>
      </c>
      <c r="D1106" s="8">
        <f t="shared" si="222"/>
        <v>1.1007999999999758</v>
      </c>
      <c r="E1106" s="9">
        <v>1043</v>
      </c>
      <c r="G1106" s="8">
        <f t="shared" si="223"/>
        <v>1.1007999999999758</v>
      </c>
      <c r="H1106" s="9">
        <v>-1000</v>
      </c>
      <c r="J1106" s="8">
        <f t="shared" si="224"/>
        <v>1.1008</v>
      </c>
      <c r="K1106" s="9">
        <f>IF(J1106=N2,'Masse et Centrage'!$G$44,-1000)</f>
        <v>-1000</v>
      </c>
      <c r="L1106" s="9">
        <f t="shared" si="218"/>
        <v>0</v>
      </c>
    </row>
    <row r="1107" spans="1:12" ht="15">
      <c r="A1107" s="8">
        <f t="shared" si="221"/>
        <v>1.1009999999999758</v>
      </c>
      <c r="B1107" s="9">
        <f>'Masse et Centrage'!$G$44</f>
        <v>932</v>
      </c>
      <c r="D1107" s="8">
        <f t="shared" si="222"/>
        <v>1.1009999999999758</v>
      </c>
      <c r="E1107" s="9">
        <v>1043</v>
      </c>
      <c r="G1107" s="8">
        <f t="shared" si="223"/>
        <v>1.1009999999999758</v>
      </c>
      <c r="H1107" s="9">
        <v>-1000</v>
      </c>
      <c r="J1107" s="8">
        <f t="shared" si="224"/>
        <v>1.101</v>
      </c>
      <c r="K1107" s="9">
        <f>IF(J1107=N2,'Masse et Centrage'!$G$44,-1000)</f>
        <v>-1000</v>
      </c>
      <c r="L1107" s="9">
        <f t="shared" si="218"/>
        <v>0</v>
      </c>
    </row>
    <row r="1108" spans="1:12" ht="15">
      <c r="A1108" s="8">
        <f t="shared" si="221"/>
        <v>1.1011999999999758</v>
      </c>
      <c r="B1108" s="9">
        <f>'Masse et Centrage'!$G$44</f>
        <v>932</v>
      </c>
      <c r="D1108" s="8">
        <f t="shared" si="222"/>
        <v>1.1011999999999758</v>
      </c>
      <c r="E1108" s="9">
        <v>1043</v>
      </c>
      <c r="G1108" s="8">
        <f t="shared" si="223"/>
        <v>1.1011999999999758</v>
      </c>
      <c r="H1108" s="9">
        <v>-1000</v>
      </c>
      <c r="J1108" s="8">
        <f t="shared" si="224"/>
        <v>1.1012</v>
      </c>
      <c r="K1108" s="9">
        <f>IF(J1108=N2,'Masse et Centrage'!$G$44,-1000)</f>
        <v>-1000</v>
      </c>
      <c r="L1108" s="9">
        <f t="shared" si="218"/>
        <v>0</v>
      </c>
    </row>
    <row r="1109" spans="1:12" ht="15">
      <c r="A1109" s="8">
        <f t="shared" si="221"/>
        <v>1.1013999999999757</v>
      </c>
      <c r="B1109" s="9">
        <f>'Masse et Centrage'!$G$44</f>
        <v>932</v>
      </c>
      <c r="D1109" s="8">
        <f t="shared" si="222"/>
        <v>1.1013999999999757</v>
      </c>
      <c r="E1109" s="9">
        <v>1043</v>
      </c>
      <c r="G1109" s="8">
        <f t="shared" si="223"/>
        <v>1.1013999999999757</v>
      </c>
      <c r="H1109" s="9">
        <v>-1000</v>
      </c>
      <c r="J1109" s="8">
        <f t="shared" si="224"/>
        <v>1.1014</v>
      </c>
      <c r="K1109" s="9">
        <f>IF(J1109=N2,'Masse et Centrage'!$G$44,-1000)</f>
        <v>-1000</v>
      </c>
      <c r="L1109" s="9">
        <f t="shared" si="218"/>
        <v>0</v>
      </c>
    </row>
    <row r="1110" spans="1:12" ht="15">
      <c r="A1110" s="8">
        <f t="shared" si="221"/>
        <v>1.1015999999999757</v>
      </c>
      <c r="B1110" s="9">
        <f>'Masse et Centrage'!$G$44</f>
        <v>932</v>
      </c>
      <c r="D1110" s="8">
        <f t="shared" si="222"/>
        <v>1.1015999999999757</v>
      </c>
      <c r="E1110" s="9">
        <v>1043</v>
      </c>
      <c r="G1110" s="8">
        <f t="shared" si="223"/>
        <v>1.1015999999999757</v>
      </c>
      <c r="H1110" s="9">
        <v>-1000</v>
      </c>
      <c r="J1110" s="8">
        <f t="shared" si="224"/>
        <v>1.1016</v>
      </c>
      <c r="K1110" s="9">
        <f>IF(J1110=N2,'Masse et Centrage'!$G$44,-1000)</f>
        <v>-1000</v>
      </c>
      <c r="L1110" s="9">
        <f t="shared" si="218"/>
        <v>0</v>
      </c>
    </row>
    <row r="1111" spans="1:12" ht="15">
      <c r="A1111" s="8">
        <f t="shared" si="221"/>
        <v>1.1017999999999757</v>
      </c>
      <c r="B1111" s="9">
        <f>'Masse et Centrage'!$G$44</f>
        <v>932</v>
      </c>
      <c r="D1111" s="8">
        <f t="shared" si="222"/>
        <v>1.1017999999999757</v>
      </c>
      <c r="E1111" s="9">
        <v>1043</v>
      </c>
      <c r="G1111" s="8">
        <f t="shared" si="223"/>
        <v>1.1017999999999757</v>
      </c>
      <c r="H1111" s="9">
        <v>-1000</v>
      </c>
      <c r="J1111" s="8">
        <f t="shared" si="224"/>
        <v>1.1018</v>
      </c>
      <c r="K1111" s="9">
        <f>IF(J1111=N2,'Masse et Centrage'!$G$44,-1000)</f>
        <v>-1000</v>
      </c>
      <c r="L1111" s="9">
        <f t="shared" si="218"/>
        <v>0</v>
      </c>
    </row>
    <row r="1112" spans="1:12" ht="15">
      <c r="A1112" s="8">
        <f t="shared" si="221"/>
        <v>1.1019999999999757</v>
      </c>
      <c r="B1112" s="9">
        <f>'Masse et Centrage'!$G$44</f>
        <v>932</v>
      </c>
      <c r="D1112" s="8">
        <f t="shared" si="222"/>
        <v>1.1019999999999757</v>
      </c>
      <c r="E1112" s="9">
        <v>1043</v>
      </c>
      <c r="G1112" s="8">
        <f t="shared" si="223"/>
        <v>1.1019999999999757</v>
      </c>
      <c r="H1112" s="9">
        <v>-1000</v>
      </c>
      <c r="J1112" s="8">
        <f t="shared" si="224"/>
        <v>1.102</v>
      </c>
      <c r="K1112" s="9">
        <f>IF(J1112=N2,'Masse et Centrage'!$G$44,-1000)</f>
        <v>-1000</v>
      </c>
      <c r="L1112" s="9">
        <f t="shared" si="218"/>
        <v>0</v>
      </c>
    </row>
    <row r="1113" spans="1:12" ht="15">
      <c r="A1113" s="8">
        <f t="shared" si="221"/>
        <v>1.1021999999999756</v>
      </c>
      <c r="B1113" s="9">
        <f>'Masse et Centrage'!$G$44</f>
        <v>932</v>
      </c>
      <c r="D1113" s="8">
        <f t="shared" si="222"/>
        <v>1.1021999999999756</v>
      </c>
      <c r="E1113" s="9">
        <v>1043</v>
      </c>
      <c r="G1113" s="8">
        <f t="shared" si="223"/>
        <v>1.1021999999999756</v>
      </c>
      <c r="H1113" s="9">
        <v>-1000</v>
      </c>
      <c r="J1113" s="8">
        <f t="shared" si="224"/>
        <v>1.1022</v>
      </c>
      <c r="K1113" s="9">
        <f>IF(J1113=N2,'Masse et Centrage'!$G$44,-1000)</f>
        <v>-1000</v>
      </c>
      <c r="L1113" s="9">
        <f t="shared" si="218"/>
        <v>0</v>
      </c>
    </row>
    <row r="1114" spans="1:12" ht="15">
      <c r="A1114" s="8">
        <f t="shared" si="221"/>
        <v>1.1023999999999756</v>
      </c>
      <c r="B1114" s="9">
        <f>'Masse et Centrage'!$G$44</f>
        <v>932</v>
      </c>
      <c r="D1114" s="8">
        <f t="shared" si="222"/>
        <v>1.1023999999999756</v>
      </c>
      <c r="E1114" s="9">
        <v>1043</v>
      </c>
      <c r="G1114" s="8">
        <f t="shared" si="223"/>
        <v>1.1023999999999756</v>
      </c>
      <c r="H1114" s="9">
        <v>-1000</v>
      </c>
      <c r="J1114" s="8">
        <f t="shared" si="224"/>
        <v>1.1024</v>
      </c>
      <c r="K1114" s="9">
        <f>IF(J1114=N2,'Masse et Centrage'!$G$44,-1000)</f>
        <v>-1000</v>
      </c>
      <c r="L1114" s="9">
        <f t="shared" si="218"/>
        <v>0</v>
      </c>
    </row>
    <row r="1115" spans="1:12" ht="15">
      <c r="A1115" s="8">
        <f t="shared" si="221"/>
        <v>1.1025999999999756</v>
      </c>
      <c r="B1115" s="9">
        <f>'Masse et Centrage'!$G$44</f>
        <v>932</v>
      </c>
      <c r="D1115" s="8">
        <f t="shared" si="222"/>
        <v>1.1025999999999756</v>
      </c>
      <c r="E1115" s="9">
        <v>1043</v>
      </c>
      <c r="G1115" s="8">
        <f t="shared" si="223"/>
        <v>1.1025999999999756</v>
      </c>
      <c r="H1115" s="9">
        <v>-1000</v>
      </c>
      <c r="J1115" s="8">
        <f t="shared" si="224"/>
        <v>1.1026</v>
      </c>
      <c r="K1115" s="9">
        <f>IF(J1115=N2,'Masse et Centrage'!$G$44,-1000)</f>
        <v>-1000</v>
      </c>
      <c r="L1115" s="9">
        <f t="shared" si="218"/>
        <v>0</v>
      </c>
    </row>
    <row r="1116" spans="1:12" ht="15">
      <c r="A1116" s="8">
        <f t="shared" si="221"/>
        <v>1.1027999999999756</v>
      </c>
      <c r="B1116" s="9">
        <f>'Masse et Centrage'!$G$44</f>
        <v>932</v>
      </c>
      <c r="D1116" s="8">
        <f t="shared" si="222"/>
        <v>1.1027999999999756</v>
      </c>
      <c r="E1116" s="9">
        <v>1043</v>
      </c>
      <c r="G1116" s="8">
        <f t="shared" si="223"/>
        <v>1.1027999999999756</v>
      </c>
      <c r="H1116" s="9">
        <v>-1000</v>
      </c>
      <c r="J1116" s="8">
        <f t="shared" si="224"/>
        <v>1.1028</v>
      </c>
      <c r="K1116" s="9">
        <f>IF(J1116=N2,'Masse et Centrage'!$G$44,-1000)</f>
        <v>-1000</v>
      </c>
      <c r="L1116" s="9">
        <f t="shared" si="218"/>
        <v>0</v>
      </c>
    </row>
    <row r="1117" spans="1:12" ht="15">
      <c r="A1117" s="8">
        <f t="shared" si="221"/>
        <v>1.1029999999999756</v>
      </c>
      <c r="B1117" s="9">
        <f>'Masse et Centrage'!$G$44</f>
        <v>932</v>
      </c>
      <c r="D1117" s="8">
        <f t="shared" si="222"/>
        <v>1.1029999999999756</v>
      </c>
      <c r="E1117" s="9">
        <v>1043</v>
      </c>
      <c r="G1117" s="8">
        <f t="shared" si="223"/>
        <v>1.1029999999999756</v>
      </c>
      <c r="H1117" s="9">
        <v>-1000</v>
      </c>
      <c r="J1117" s="8">
        <f t="shared" si="224"/>
        <v>1.103</v>
      </c>
      <c r="K1117" s="9">
        <f>IF(J1117=N2,'Masse et Centrage'!$G$44,-1000)</f>
        <v>-1000</v>
      </c>
      <c r="L1117" s="9">
        <f t="shared" si="218"/>
        <v>0</v>
      </c>
    </row>
    <row r="1118" spans="1:12" ht="15">
      <c r="A1118" s="8">
        <f t="shared" si="221"/>
        <v>1.1031999999999755</v>
      </c>
      <c r="B1118" s="9">
        <f>'Masse et Centrage'!$G$44</f>
        <v>932</v>
      </c>
      <c r="D1118" s="8">
        <f t="shared" si="222"/>
        <v>1.1031999999999755</v>
      </c>
      <c r="E1118" s="9">
        <v>1043</v>
      </c>
      <c r="G1118" s="8">
        <f t="shared" si="223"/>
        <v>1.1031999999999755</v>
      </c>
      <c r="H1118" s="9">
        <v>-1000</v>
      </c>
      <c r="J1118" s="8">
        <f t="shared" si="224"/>
        <v>1.1032</v>
      </c>
      <c r="K1118" s="9">
        <f>IF(J1118=N2,'Masse et Centrage'!$G$44,-1000)</f>
        <v>-1000</v>
      </c>
      <c r="L1118" s="9">
        <f t="shared" si="218"/>
        <v>0</v>
      </c>
    </row>
    <row r="1119" spans="1:12" ht="15">
      <c r="A1119" s="8">
        <f t="shared" si="221"/>
        <v>1.1033999999999755</v>
      </c>
      <c r="B1119" s="9">
        <f>'Masse et Centrage'!$G$44</f>
        <v>932</v>
      </c>
      <c r="D1119" s="8">
        <f t="shared" si="222"/>
        <v>1.1033999999999755</v>
      </c>
      <c r="E1119" s="9">
        <v>1043</v>
      </c>
      <c r="G1119" s="8">
        <f t="shared" si="223"/>
        <v>1.1033999999999755</v>
      </c>
      <c r="H1119" s="9">
        <v>-1000</v>
      </c>
      <c r="J1119" s="8">
        <f t="shared" si="224"/>
        <v>1.1034</v>
      </c>
      <c r="K1119" s="9">
        <f>IF(J1119=N2,'Masse et Centrage'!$G$44,-1000)</f>
        <v>-1000</v>
      </c>
      <c r="L1119" s="9">
        <f t="shared" si="218"/>
        <v>0</v>
      </c>
    </row>
    <row r="1120" spans="1:12" ht="15">
      <c r="A1120" s="8">
        <f t="shared" si="221"/>
        <v>1.1035999999999755</v>
      </c>
      <c r="B1120" s="9">
        <f>'Masse et Centrage'!$G$44</f>
        <v>932</v>
      </c>
      <c r="D1120" s="8">
        <f t="shared" si="222"/>
        <v>1.1035999999999755</v>
      </c>
      <c r="E1120" s="9">
        <v>1043</v>
      </c>
      <c r="G1120" s="8">
        <f t="shared" si="223"/>
        <v>1.1035999999999755</v>
      </c>
      <c r="H1120" s="9">
        <v>-1000</v>
      </c>
      <c r="J1120" s="8">
        <f t="shared" si="224"/>
        <v>1.1036</v>
      </c>
      <c r="K1120" s="9">
        <f>IF(J1120=N2,'Masse et Centrage'!$G$44,-1000)</f>
        <v>-1000</v>
      </c>
      <c r="L1120" s="9">
        <f t="shared" si="218"/>
        <v>0</v>
      </c>
    </row>
    <row r="1121" spans="1:12" ht="15">
      <c r="A1121" s="8">
        <f t="shared" si="221"/>
        <v>1.1037999999999755</v>
      </c>
      <c r="B1121" s="9">
        <f>'Masse et Centrage'!$G$44</f>
        <v>932</v>
      </c>
      <c r="D1121" s="8">
        <f t="shared" si="222"/>
        <v>1.1037999999999755</v>
      </c>
      <c r="E1121" s="9">
        <v>1043</v>
      </c>
      <c r="G1121" s="8">
        <f t="shared" si="223"/>
        <v>1.1037999999999755</v>
      </c>
      <c r="H1121" s="9">
        <v>-1000</v>
      </c>
      <c r="J1121" s="8">
        <f t="shared" si="224"/>
        <v>1.1038</v>
      </c>
      <c r="K1121" s="9">
        <f>IF(J1121=N2,'Masse et Centrage'!$G$44,-1000)</f>
        <v>-1000</v>
      </c>
      <c r="L1121" s="9">
        <f t="shared" si="218"/>
        <v>0</v>
      </c>
    </row>
    <row r="1122" spans="1:12" ht="15">
      <c r="A1122" s="8">
        <f t="shared" si="221"/>
        <v>1.1039999999999754</v>
      </c>
      <c r="B1122" s="9">
        <f>'Masse et Centrage'!$G$44</f>
        <v>932</v>
      </c>
      <c r="D1122" s="8">
        <f t="shared" si="222"/>
        <v>1.1039999999999754</v>
      </c>
      <c r="E1122" s="9">
        <v>1043</v>
      </c>
      <c r="G1122" s="8">
        <f t="shared" si="223"/>
        <v>1.1039999999999754</v>
      </c>
      <c r="H1122" s="9">
        <v>-1000</v>
      </c>
      <c r="J1122" s="8">
        <f t="shared" si="224"/>
        <v>1.104</v>
      </c>
      <c r="K1122" s="9">
        <f>IF(J1122=N2,'Masse et Centrage'!$G$44,-1000)</f>
        <v>-1000</v>
      </c>
      <c r="L1122" s="9">
        <f t="shared" si="218"/>
        <v>0</v>
      </c>
    </row>
    <row r="1123" spans="1:12" ht="15">
      <c r="A1123" s="8">
        <f t="shared" si="221"/>
        <v>1.1041999999999754</v>
      </c>
      <c r="B1123" s="9">
        <f>'Masse et Centrage'!$G$44</f>
        <v>932</v>
      </c>
      <c r="D1123" s="8">
        <f t="shared" si="222"/>
        <v>1.1041999999999754</v>
      </c>
      <c r="E1123" s="9">
        <v>1043</v>
      </c>
      <c r="G1123" s="8">
        <f t="shared" si="223"/>
        <v>1.1041999999999754</v>
      </c>
      <c r="H1123" s="9">
        <v>-1000</v>
      </c>
      <c r="J1123" s="8">
        <f t="shared" si="224"/>
        <v>1.1042</v>
      </c>
      <c r="K1123" s="9">
        <f>IF(J1123=N2,'Masse et Centrage'!$G$44,-1000)</f>
        <v>-1000</v>
      </c>
      <c r="L1123" s="9">
        <f t="shared" si="218"/>
        <v>0</v>
      </c>
    </row>
    <row r="1124" spans="1:12" ht="15">
      <c r="A1124" s="8">
        <f t="shared" si="221"/>
        <v>1.1043999999999754</v>
      </c>
      <c r="B1124" s="9">
        <f>'Masse et Centrage'!$G$44</f>
        <v>932</v>
      </c>
      <c r="D1124" s="8">
        <f t="shared" si="222"/>
        <v>1.1043999999999754</v>
      </c>
      <c r="E1124" s="9">
        <v>1043</v>
      </c>
      <c r="G1124" s="8">
        <f t="shared" si="223"/>
        <v>1.1043999999999754</v>
      </c>
      <c r="H1124" s="9">
        <v>-1000</v>
      </c>
      <c r="J1124" s="8">
        <f t="shared" si="224"/>
        <v>1.1044</v>
      </c>
      <c r="K1124" s="9">
        <f>IF(J1124=N2,'Masse et Centrage'!$G$44,-1000)</f>
        <v>-1000</v>
      </c>
      <c r="L1124" s="9">
        <f t="shared" si="218"/>
        <v>0</v>
      </c>
    </row>
    <row r="1125" spans="1:12" ht="15">
      <c r="A1125" s="8">
        <f t="shared" si="221"/>
        <v>1.1045999999999754</v>
      </c>
      <c r="B1125" s="9">
        <f>'Masse et Centrage'!$G$44</f>
        <v>932</v>
      </c>
      <c r="D1125" s="8">
        <f t="shared" si="222"/>
        <v>1.1045999999999754</v>
      </c>
      <c r="E1125" s="9">
        <v>1043</v>
      </c>
      <c r="G1125" s="8">
        <f t="shared" si="223"/>
        <v>1.1045999999999754</v>
      </c>
      <c r="H1125" s="9">
        <v>-1000</v>
      </c>
      <c r="J1125" s="8">
        <f t="shared" si="224"/>
        <v>1.1046</v>
      </c>
      <c r="K1125" s="9">
        <f>IF(J1125=N2,'Masse et Centrage'!$G$44,-1000)</f>
        <v>-1000</v>
      </c>
      <c r="L1125" s="9">
        <f t="shared" si="218"/>
        <v>0</v>
      </c>
    </row>
    <row r="1126" spans="1:12" ht="15">
      <c r="A1126" s="8">
        <f t="shared" si="221"/>
        <v>1.1047999999999754</v>
      </c>
      <c r="B1126" s="9">
        <f>'Masse et Centrage'!$G$44</f>
        <v>932</v>
      </c>
      <c r="D1126" s="8">
        <f t="shared" si="222"/>
        <v>1.1047999999999754</v>
      </c>
      <c r="E1126" s="9">
        <v>1043</v>
      </c>
      <c r="G1126" s="8">
        <f t="shared" si="223"/>
        <v>1.1047999999999754</v>
      </c>
      <c r="H1126" s="9">
        <v>-1000</v>
      </c>
      <c r="J1126" s="8">
        <f t="shared" si="224"/>
        <v>1.1048</v>
      </c>
      <c r="K1126" s="9">
        <f>IF(J1126=N2,'Masse et Centrage'!$G$44,-1000)</f>
        <v>-1000</v>
      </c>
      <c r="L1126" s="9">
        <f t="shared" si="218"/>
        <v>0</v>
      </c>
    </row>
    <row r="1127" spans="1:12" ht="15">
      <c r="A1127" s="8">
        <f t="shared" si="221"/>
        <v>1.1049999999999753</v>
      </c>
      <c r="B1127" s="9">
        <f>'Masse et Centrage'!$G$44</f>
        <v>932</v>
      </c>
      <c r="D1127" s="8">
        <f t="shared" si="222"/>
        <v>1.1049999999999753</v>
      </c>
      <c r="E1127" s="9">
        <v>1043</v>
      </c>
      <c r="G1127" s="8">
        <f t="shared" si="223"/>
        <v>1.1049999999999753</v>
      </c>
      <c r="H1127" s="9">
        <v>-1000</v>
      </c>
      <c r="J1127" s="8">
        <f t="shared" si="224"/>
        <v>1.105</v>
      </c>
      <c r="K1127" s="9">
        <f>IF(J1127=N2,'Masse et Centrage'!$G$44,-1000)</f>
        <v>-1000</v>
      </c>
      <c r="L1127" s="9">
        <f t="shared" si="218"/>
        <v>0</v>
      </c>
    </row>
    <row r="1128" spans="1:12" ht="15">
      <c r="A1128" s="8">
        <f t="shared" si="221"/>
        <v>1.1051999999999753</v>
      </c>
      <c r="B1128" s="9">
        <f>'Masse et Centrage'!$G$44</f>
        <v>932</v>
      </c>
      <c r="D1128" s="8">
        <f t="shared" si="222"/>
        <v>1.1051999999999753</v>
      </c>
      <c r="E1128" s="9">
        <v>1043</v>
      </c>
      <c r="G1128" s="8">
        <f t="shared" si="223"/>
        <v>1.1051999999999753</v>
      </c>
      <c r="H1128" s="9">
        <v>-1000</v>
      </c>
      <c r="J1128" s="8">
        <f t="shared" si="224"/>
        <v>1.1052</v>
      </c>
      <c r="K1128" s="9">
        <f>IF(J1128=N2,'Masse et Centrage'!$G$44,-1000)</f>
        <v>-1000</v>
      </c>
      <c r="L1128" s="9">
        <f t="shared" si="218"/>
        <v>0</v>
      </c>
    </row>
    <row r="1129" spans="1:12" ht="15">
      <c r="A1129" s="8">
        <f t="shared" si="221"/>
        <v>1.1053999999999753</v>
      </c>
      <c r="B1129" s="9">
        <f>'Masse et Centrage'!$G$44</f>
        <v>932</v>
      </c>
      <c r="D1129" s="8">
        <f t="shared" si="222"/>
        <v>1.1053999999999753</v>
      </c>
      <c r="E1129" s="9">
        <v>1043</v>
      </c>
      <c r="G1129" s="8">
        <f t="shared" si="223"/>
        <v>1.1053999999999753</v>
      </c>
      <c r="H1129" s="9">
        <v>-1000</v>
      </c>
      <c r="J1129" s="8">
        <f t="shared" si="224"/>
        <v>1.1054</v>
      </c>
      <c r="K1129" s="9">
        <f>IF(J1129=N2,'Masse et Centrage'!$G$44,-1000)</f>
        <v>-1000</v>
      </c>
      <c r="L1129" s="9">
        <f t="shared" si="218"/>
        <v>0</v>
      </c>
    </row>
    <row r="1130" spans="1:12" ht="15">
      <c r="A1130" s="8">
        <f t="shared" si="221"/>
        <v>1.1055999999999753</v>
      </c>
      <c r="B1130" s="9">
        <f>'Masse et Centrage'!$G$44</f>
        <v>932</v>
      </c>
      <c r="D1130" s="8">
        <f t="shared" si="222"/>
        <v>1.1055999999999753</v>
      </c>
      <c r="E1130" s="9">
        <v>1043</v>
      </c>
      <c r="G1130" s="8">
        <f t="shared" si="223"/>
        <v>1.1055999999999753</v>
      </c>
      <c r="H1130" s="9">
        <v>-1000</v>
      </c>
      <c r="J1130" s="8">
        <f t="shared" si="224"/>
        <v>1.1056</v>
      </c>
      <c r="K1130" s="9">
        <f>IF(J1130=N2,'Masse et Centrage'!$G$44,-1000)</f>
        <v>-1000</v>
      </c>
      <c r="L1130" s="9">
        <f t="shared" si="218"/>
        <v>0</v>
      </c>
    </row>
    <row r="1131" spans="1:12" ht="15">
      <c r="A1131" s="8">
        <f t="shared" si="221"/>
        <v>1.1057999999999752</v>
      </c>
      <c r="B1131" s="9">
        <f>'Masse et Centrage'!$G$44</f>
        <v>932</v>
      </c>
      <c r="D1131" s="8">
        <f t="shared" si="222"/>
        <v>1.1057999999999752</v>
      </c>
      <c r="E1131" s="9">
        <v>1043</v>
      </c>
      <c r="G1131" s="8">
        <f t="shared" si="223"/>
        <v>1.1057999999999752</v>
      </c>
      <c r="H1131" s="9">
        <v>-1000</v>
      </c>
      <c r="J1131" s="8">
        <f t="shared" si="224"/>
        <v>1.1058</v>
      </c>
      <c r="K1131" s="9">
        <f>IF(J1131=N2,'Masse et Centrage'!$G$44,-1000)</f>
        <v>-1000</v>
      </c>
      <c r="L1131" s="9">
        <f t="shared" si="218"/>
        <v>0</v>
      </c>
    </row>
    <row r="1132" spans="1:12" ht="15">
      <c r="A1132" s="8">
        <f t="shared" si="221"/>
        <v>1.1059999999999752</v>
      </c>
      <c r="B1132" s="9">
        <f>'Masse et Centrage'!$G$44</f>
        <v>932</v>
      </c>
      <c r="D1132" s="8">
        <f t="shared" si="222"/>
        <v>1.1059999999999752</v>
      </c>
      <c r="E1132" s="9">
        <v>1043</v>
      </c>
      <c r="G1132" s="8">
        <f t="shared" si="223"/>
        <v>1.1059999999999752</v>
      </c>
      <c r="H1132" s="9">
        <v>-1000</v>
      </c>
      <c r="J1132" s="8">
        <f t="shared" si="224"/>
        <v>1.106</v>
      </c>
      <c r="K1132" s="9">
        <f>IF(J1132=N2,'Masse et Centrage'!$G$44,-1000)</f>
        <v>-1000</v>
      </c>
      <c r="L1132" s="9">
        <f t="shared" si="218"/>
        <v>0</v>
      </c>
    </row>
    <row r="1133" spans="1:12" ht="15">
      <c r="A1133" s="8">
        <f t="shared" si="221"/>
        <v>1.1061999999999752</v>
      </c>
      <c r="B1133" s="9">
        <f>'Masse et Centrage'!$G$44</f>
        <v>932</v>
      </c>
      <c r="D1133" s="8">
        <f t="shared" si="222"/>
        <v>1.1061999999999752</v>
      </c>
      <c r="E1133" s="9">
        <v>1043</v>
      </c>
      <c r="G1133" s="8">
        <f t="shared" si="223"/>
        <v>1.1061999999999752</v>
      </c>
      <c r="H1133" s="9">
        <v>-1000</v>
      </c>
      <c r="J1133" s="8">
        <f t="shared" si="224"/>
        <v>1.1062</v>
      </c>
      <c r="K1133" s="9">
        <f>IF(J1133=N2,'Masse et Centrage'!$G$44,-1000)</f>
        <v>-1000</v>
      </c>
      <c r="L1133" s="9">
        <f t="shared" si="218"/>
        <v>0</v>
      </c>
    </row>
    <row r="1134" spans="1:12" ht="15">
      <c r="A1134" s="8">
        <f t="shared" si="221"/>
        <v>1.1063999999999752</v>
      </c>
      <c r="B1134" s="9">
        <f>'Masse et Centrage'!$G$44</f>
        <v>932</v>
      </c>
      <c r="D1134" s="8">
        <f t="shared" si="222"/>
        <v>1.1063999999999752</v>
      </c>
      <c r="E1134" s="9">
        <v>1043</v>
      </c>
      <c r="G1134" s="8">
        <f t="shared" si="223"/>
        <v>1.1063999999999752</v>
      </c>
      <c r="H1134" s="9">
        <v>-1000</v>
      </c>
      <c r="J1134" s="8">
        <f t="shared" si="224"/>
        <v>1.1064</v>
      </c>
      <c r="K1134" s="9">
        <f>IF(J1134=N2,'Masse et Centrage'!$G$44,-1000)</f>
        <v>-1000</v>
      </c>
      <c r="L1134" s="9">
        <f t="shared" si="218"/>
        <v>0</v>
      </c>
    </row>
    <row r="1135" spans="1:12" ht="15">
      <c r="A1135" s="8">
        <f t="shared" si="221"/>
        <v>1.1065999999999752</v>
      </c>
      <c r="B1135" s="9">
        <f>'Masse et Centrage'!$G$44</f>
        <v>932</v>
      </c>
      <c r="D1135" s="8">
        <f t="shared" si="222"/>
        <v>1.1065999999999752</v>
      </c>
      <c r="E1135" s="9">
        <v>1043</v>
      </c>
      <c r="G1135" s="8">
        <f t="shared" si="223"/>
        <v>1.1065999999999752</v>
      </c>
      <c r="H1135" s="9">
        <v>-1000</v>
      </c>
      <c r="J1135" s="8">
        <f t="shared" si="224"/>
        <v>1.1066</v>
      </c>
      <c r="K1135" s="9">
        <f>IF(J1135=N2,'Masse et Centrage'!$G$44,-1000)</f>
        <v>-1000</v>
      </c>
      <c r="L1135" s="9">
        <f t="shared" si="218"/>
        <v>0</v>
      </c>
    </row>
    <row r="1136" spans="1:12" ht="15">
      <c r="A1136" s="8">
        <f t="shared" si="221"/>
        <v>1.1067999999999751</v>
      </c>
      <c r="B1136" s="9">
        <f>'Masse et Centrage'!$G$44</f>
        <v>932</v>
      </c>
      <c r="D1136" s="8">
        <f t="shared" si="222"/>
        <v>1.1067999999999751</v>
      </c>
      <c r="E1136" s="9">
        <v>1043</v>
      </c>
      <c r="G1136" s="8">
        <f t="shared" si="223"/>
        <v>1.1067999999999751</v>
      </c>
      <c r="H1136" s="9">
        <v>-1000</v>
      </c>
      <c r="J1136" s="8">
        <f t="shared" si="224"/>
        <v>1.1068</v>
      </c>
      <c r="K1136" s="9">
        <f>IF(J1136=N2,'Masse et Centrage'!$G$44,-1000)</f>
        <v>-1000</v>
      </c>
      <c r="L1136" s="9">
        <f t="shared" si="218"/>
        <v>0</v>
      </c>
    </row>
    <row r="1137" spans="1:12" ht="15">
      <c r="A1137" s="8">
        <f t="shared" si="221"/>
        <v>1.1069999999999751</v>
      </c>
      <c r="B1137" s="9">
        <f>'Masse et Centrage'!$G$44</f>
        <v>932</v>
      </c>
      <c r="D1137" s="8">
        <f t="shared" si="222"/>
        <v>1.1069999999999751</v>
      </c>
      <c r="E1137" s="9">
        <v>1043</v>
      </c>
      <c r="G1137" s="8">
        <f t="shared" si="223"/>
        <v>1.1069999999999751</v>
      </c>
      <c r="H1137" s="9">
        <v>-1000</v>
      </c>
      <c r="J1137" s="8">
        <f t="shared" si="224"/>
        <v>1.107</v>
      </c>
      <c r="K1137" s="9">
        <f>IF(J1137=N2,'Masse et Centrage'!$G$44,-1000)</f>
        <v>-1000</v>
      </c>
      <c r="L1137" s="9">
        <f t="shared" si="218"/>
        <v>0</v>
      </c>
    </row>
    <row r="1138" spans="1:12" ht="15">
      <c r="A1138" s="8">
        <f t="shared" si="221"/>
        <v>1.107199999999975</v>
      </c>
      <c r="B1138" s="9">
        <f>'Masse et Centrage'!$G$44</f>
        <v>932</v>
      </c>
      <c r="D1138" s="8">
        <f t="shared" si="222"/>
        <v>1.107199999999975</v>
      </c>
      <c r="E1138" s="9">
        <v>1043</v>
      </c>
      <c r="G1138" s="8">
        <f t="shared" si="223"/>
        <v>1.107199999999975</v>
      </c>
      <c r="H1138" s="9">
        <v>-1000</v>
      </c>
      <c r="J1138" s="8">
        <f t="shared" si="224"/>
        <v>1.1072</v>
      </c>
      <c r="K1138" s="9">
        <f>IF(J1138=N2,'Masse et Centrage'!$G$44,-1000)</f>
        <v>-1000</v>
      </c>
      <c r="L1138" s="9">
        <f t="shared" si="218"/>
        <v>0</v>
      </c>
    </row>
    <row r="1139" spans="1:12" ht="15">
      <c r="A1139" s="8">
        <f t="shared" si="221"/>
        <v>1.107399999999975</v>
      </c>
      <c r="B1139" s="9">
        <f>'Masse et Centrage'!$G$44</f>
        <v>932</v>
      </c>
      <c r="D1139" s="8">
        <f t="shared" si="222"/>
        <v>1.107399999999975</v>
      </c>
      <c r="E1139" s="9">
        <v>1043</v>
      </c>
      <c r="G1139" s="8">
        <f t="shared" si="223"/>
        <v>1.107399999999975</v>
      </c>
      <c r="H1139" s="9">
        <v>-1000</v>
      </c>
      <c r="J1139" s="8">
        <f t="shared" si="224"/>
        <v>1.1074</v>
      </c>
      <c r="K1139" s="9">
        <f>IF(J1139=N2,'Masse et Centrage'!$G$44,-1000)</f>
        <v>-1000</v>
      </c>
      <c r="L1139" s="9">
        <f t="shared" si="218"/>
        <v>0</v>
      </c>
    </row>
    <row r="1140" spans="1:12" ht="15">
      <c r="A1140" s="8">
        <f t="shared" si="221"/>
        <v>1.107599999999975</v>
      </c>
      <c r="B1140" s="9">
        <f>'Masse et Centrage'!$G$44</f>
        <v>932</v>
      </c>
      <c r="D1140" s="8">
        <f t="shared" si="222"/>
        <v>1.107599999999975</v>
      </c>
      <c r="E1140" s="9">
        <v>1043</v>
      </c>
      <c r="G1140" s="8">
        <f t="shared" si="223"/>
        <v>1.107599999999975</v>
      </c>
      <c r="H1140" s="9">
        <v>-1000</v>
      </c>
      <c r="J1140" s="8">
        <f t="shared" si="224"/>
        <v>1.1076</v>
      </c>
      <c r="K1140" s="9">
        <f>IF(J1140=N2,'Masse et Centrage'!$G$44,-1000)</f>
        <v>-1000</v>
      </c>
      <c r="L1140" s="9">
        <f t="shared" si="218"/>
        <v>0</v>
      </c>
    </row>
    <row r="1141" spans="1:12" ht="15">
      <c r="A1141" s="8">
        <f t="shared" si="221"/>
        <v>1.107799999999975</v>
      </c>
      <c r="B1141" s="9">
        <f>'Masse et Centrage'!$G$44</f>
        <v>932</v>
      </c>
      <c r="D1141" s="8">
        <f t="shared" si="222"/>
        <v>1.107799999999975</v>
      </c>
      <c r="E1141" s="9">
        <v>1043</v>
      </c>
      <c r="G1141" s="8">
        <f t="shared" si="223"/>
        <v>1.107799999999975</v>
      </c>
      <c r="H1141" s="9">
        <v>-1000</v>
      </c>
      <c r="J1141" s="8">
        <f t="shared" si="224"/>
        <v>1.1078</v>
      </c>
      <c r="K1141" s="9">
        <f>IF(J1141=N2,'Masse et Centrage'!$G$44,-1000)</f>
        <v>-1000</v>
      </c>
      <c r="L1141" s="9">
        <f t="shared" si="218"/>
        <v>0</v>
      </c>
    </row>
    <row r="1142" spans="1:12" ht="15">
      <c r="A1142" s="8">
        <f t="shared" si="221"/>
        <v>1.107999999999975</v>
      </c>
      <c r="B1142" s="9">
        <f>'Masse et Centrage'!$G$44</f>
        <v>932</v>
      </c>
      <c r="D1142" s="8">
        <f t="shared" si="222"/>
        <v>1.107999999999975</v>
      </c>
      <c r="E1142" s="9">
        <v>1043</v>
      </c>
      <c r="G1142" s="8">
        <f t="shared" si="223"/>
        <v>1.107999999999975</v>
      </c>
      <c r="H1142" s="9">
        <v>-1000</v>
      </c>
      <c r="J1142" s="8">
        <f t="shared" si="224"/>
        <v>1.108</v>
      </c>
      <c r="K1142" s="9">
        <f>IF(J1142=N2,'Masse et Centrage'!$G$44,-1000)</f>
        <v>-1000</v>
      </c>
      <c r="L1142" s="9">
        <f t="shared" si="218"/>
        <v>0</v>
      </c>
    </row>
    <row r="1143" spans="1:12" ht="15">
      <c r="A1143" s="8">
        <f t="shared" si="221"/>
        <v>1.108199999999975</v>
      </c>
      <c r="B1143" s="9">
        <f>'Masse et Centrage'!$G$44</f>
        <v>932</v>
      </c>
      <c r="D1143" s="8">
        <f t="shared" si="222"/>
        <v>1.108199999999975</v>
      </c>
      <c r="E1143" s="9">
        <v>1043</v>
      </c>
      <c r="G1143" s="8">
        <f t="shared" si="223"/>
        <v>1.108199999999975</v>
      </c>
      <c r="H1143" s="9">
        <v>-1000</v>
      </c>
      <c r="J1143" s="8">
        <f t="shared" si="224"/>
        <v>1.1082</v>
      </c>
      <c r="K1143" s="9">
        <f>IF(J1143=N2,'Masse et Centrage'!$G$44,-1000)</f>
        <v>-1000</v>
      </c>
      <c r="L1143" s="9">
        <f t="shared" si="218"/>
        <v>0</v>
      </c>
    </row>
    <row r="1144" spans="1:12" ht="15">
      <c r="A1144" s="8">
        <f t="shared" si="221"/>
        <v>1.108399999999975</v>
      </c>
      <c r="B1144" s="9">
        <f>'Masse et Centrage'!$G$44</f>
        <v>932</v>
      </c>
      <c r="D1144" s="8">
        <f t="shared" si="222"/>
        <v>1.108399999999975</v>
      </c>
      <c r="E1144" s="9">
        <v>1043</v>
      </c>
      <c r="G1144" s="8">
        <f t="shared" si="223"/>
        <v>1.108399999999975</v>
      </c>
      <c r="H1144" s="9">
        <v>-1000</v>
      </c>
      <c r="J1144" s="8">
        <f t="shared" si="224"/>
        <v>1.1084</v>
      </c>
      <c r="K1144" s="9">
        <f>IF(J1144=N2,'Masse et Centrage'!$G$44,-1000)</f>
        <v>-1000</v>
      </c>
      <c r="L1144" s="9">
        <f t="shared" si="218"/>
        <v>0</v>
      </c>
    </row>
    <row r="1145" spans="1:12" ht="15">
      <c r="A1145" s="8">
        <f t="shared" si="221"/>
        <v>1.108599999999975</v>
      </c>
      <c r="B1145" s="9">
        <f>'Masse et Centrage'!$G$44</f>
        <v>932</v>
      </c>
      <c r="D1145" s="8">
        <f t="shared" si="222"/>
        <v>1.108599999999975</v>
      </c>
      <c r="E1145" s="9">
        <v>1043</v>
      </c>
      <c r="G1145" s="8">
        <f t="shared" si="223"/>
        <v>1.108599999999975</v>
      </c>
      <c r="H1145" s="9">
        <v>-1000</v>
      </c>
      <c r="J1145" s="8">
        <f t="shared" si="224"/>
        <v>1.1086</v>
      </c>
      <c r="K1145" s="9">
        <f>IF(J1145=N2,'Masse et Centrage'!$G$44,-1000)</f>
        <v>-1000</v>
      </c>
      <c r="L1145" s="9">
        <f t="shared" si="218"/>
        <v>0</v>
      </c>
    </row>
    <row r="1146" spans="1:12" ht="15">
      <c r="A1146" s="8">
        <f t="shared" si="221"/>
        <v>1.108799999999975</v>
      </c>
      <c r="B1146" s="9">
        <f>'Masse et Centrage'!$G$44</f>
        <v>932</v>
      </c>
      <c r="D1146" s="8">
        <f t="shared" si="222"/>
        <v>1.108799999999975</v>
      </c>
      <c r="E1146" s="9">
        <v>1043</v>
      </c>
      <c r="G1146" s="8">
        <f t="shared" si="223"/>
        <v>1.108799999999975</v>
      </c>
      <c r="H1146" s="9">
        <v>-1000</v>
      </c>
      <c r="J1146" s="8">
        <f t="shared" si="224"/>
        <v>1.1088</v>
      </c>
      <c r="K1146" s="9">
        <f>IF(J1146=N2,'Masse et Centrage'!$G$44,-1000)</f>
        <v>-1000</v>
      </c>
      <c r="L1146" s="9">
        <f t="shared" si="218"/>
        <v>0</v>
      </c>
    </row>
    <row r="1147" spans="1:12" ht="15">
      <c r="A1147" s="8">
        <f t="shared" si="221"/>
        <v>1.108999999999975</v>
      </c>
      <c r="B1147" s="9">
        <f>'Masse et Centrage'!$G$44</f>
        <v>932</v>
      </c>
      <c r="D1147" s="8">
        <f t="shared" si="222"/>
        <v>1.108999999999975</v>
      </c>
      <c r="E1147" s="9">
        <v>1043</v>
      </c>
      <c r="G1147" s="8">
        <f t="shared" si="223"/>
        <v>1.108999999999975</v>
      </c>
      <c r="H1147" s="9">
        <v>-1000</v>
      </c>
      <c r="J1147" s="8">
        <f t="shared" si="224"/>
        <v>1.109</v>
      </c>
      <c r="K1147" s="9">
        <f>IF(J1147=N2,'Masse et Centrage'!$G$44,-1000)</f>
        <v>-1000</v>
      </c>
      <c r="L1147" s="9">
        <f t="shared" si="218"/>
        <v>0</v>
      </c>
    </row>
    <row r="1148" spans="1:12" ht="15">
      <c r="A1148" s="8">
        <f t="shared" si="221"/>
        <v>1.1091999999999749</v>
      </c>
      <c r="B1148" s="9">
        <f>'Masse et Centrage'!$G$44</f>
        <v>932</v>
      </c>
      <c r="D1148" s="8">
        <f t="shared" si="222"/>
        <v>1.1091999999999749</v>
      </c>
      <c r="E1148" s="9">
        <v>1043</v>
      </c>
      <c r="G1148" s="8">
        <f t="shared" si="223"/>
        <v>1.1091999999999749</v>
      </c>
      <c r="H1148" s="9">
        <v>-1000</v>
      </c>
      <c r="J1148" s="8">
        <f t="shared" si="224"/>
        <v>1.1092</v>
      </c>
      <c r="K1148" s="9">
        <f>IF(J1148=N2,'Masse et Centrage'!$G$44,-1000)</f>
        <v>-1000</v>
      </c>
      <c r="L1148" s="9">
        <f t="shared" si="218"/>
        <v>0</v>
      </c>
    </row>
    <row r="1149" spans="1:12" ht="15">
      <c r="A1149" s="8">
        <f t="shared" si="221"/>
        <v>1.1093999999999749</v>
      </c>
      <c r="B1149" s="9">
        <f>'Masse et Centrage'!$G$44</f>
        <v>932</v>
      </c>
      <c r="D1149" s="8">
        <f t="shared" si="222"/>
        <v>1.1093999999999749</v>
      </c>
      <c r="E1149" s="9">
        <v>1043</v>
      </c>
      <c r="G1149" s="8">
        <f t="shared" si="223"/>
        <v>1.1093999999999749</v>
      </c>
      <c r="H1149" s="9">
        <v>-1000</v>
      </c>
      <c r="J1149" s="8">
        <f t="shared" si="224"/>
        <v>1.1094</v>
      </c>
      <c r="K1149" s="9">
        <f>IF(J1149=N2,'Masse et Centrage'!$G$44,-1000)</f>
        <v>-1000</v>
      </c>
      <c r="L1149" s="9">
        <f t="shared" si="218"/>
        <v>0</v>
      </c>
    </row>
    <row r="1150" spans="1:12" ht="15">
      <c r="A1150" s="8">
        <f t="shared" si="221"/>
        <v>1.1095999999999748</v>
      </c>
      <c r="B1150" s="9">
        <f>'Masse et Centrage'!$G$44</f>
        <v>932</v>
      </c>
      <c r="D1150" s="8">
        <f t="shared" si="222"/>
        <v>1.1095999999999748</v>
      </c>
      <c r="E1150" s="9">
        <v>1043</v>
      </c>
      <c r="G1150" s="8">
        <f t="shared" si="223"/>
        <v>1.1095999999999748</v>
      </c>
      <c r="H1150" s="9">
        <v>-1000</v>
      </c>
      <c r="J1150" s="8">
        <f t="shared" si="224"/>
        <v>1.1096</v>
      </c>
      <c r="K1150" s="9">
        <f>IF(J1150=N2,'Masse et Centrage'!$G$44,-1000)</f>
        <v>-1000</v>
      </c>
      <c r="L1150" s="9">
        <f t="shared" si="218"/>
        <v>0</v>
      </c>
    </row>
    <row r="1151" spans="1:12" ht="15">
      <c r="A1151" s="8">
        <f t="shared" si="221"/>
        <v>1.1097999999999748</v>
      </c>
      <c r="B1151" s="9">
        <f>'Masse et Centrage'!$G$44</f>
        <v>932</v>
      </c>
      <c r="D1151" s="8">
        <f t="shared" si="222"/>
        <v>1.1097999999999748</v>
      </c>
      <c r="E1151" s="9">
        <v>1043</v>
      </c>
      <c r="G1151" s="8">
        <f t="shared" si="223"/>
        <v>1.1097999999999748</v>
      </c>
      <c r="H1151" s="9">
        <v>-1000</v>
      </c>
      <c r="J1151" s="8">
        <f t="shared" si="224"/>
        <v>1.1098</v>
      </c>
      <c r="K1151" s="9">
        <f>IF(J1151=N2,'Masse et Centrage'!$G$44,-1000)</f>
        <v>-1000</v>
      </c>
      <c r="L1151" s="9">
        <f t="shared" si="218"/>
        <v>0</v>
      </c>
    </row>
    <row r="1152" spans="1:12" ht="15">
      <c r="A1152" s="8">
        <f t="shared" si="221"/>
        <v>1.1099999999999748</v>
      </c>
      <c r="B1152" s="9">
        <f>'Masse et Centrage'!$G$44</f>
        <v>932</v>
      </c>
      <c r="D1152" s="8">
        <f t="shared" si="222"/>
        <v>1.1099999999999748</v>
      </c>
      <c r="E1152" s="9">
        <v>1043</v>
      </c>
      <c r="G1152" s="8">
        <f t="shared" si="223"/>
        <v>1.1099999999999748</v>
      </c>
      <c r="H1152" s="9">
        <v>-1000</v>
      </c>
      <c r="J1152" s="8">
        <f t="shared" si="224"/>
        <v>1.11</v>
      </c>
      <c r="K1152" s="9">
        <f>IF(J1152=N2,'Masse et Centrage'!$G$44,-1000)</f>
        <v>-1000</v>
      </c>
      <c r="L1152" s="9">
        <f t="shared" si="218"/>
        <v>0</v>
      </c>
    </row>
    <row r="1153" spans="1:12" ht="15">
      <c r="A1153" s="8">
        <f t="shared" si="221"/>
        <v>1.1101999999999748</v>
      </c>
      <c r="B1153" s="9">
        <f>'Masse et Centrage'!$G$44</f>
        <v>932</v>
      </c>
      <c r="D1153" s="8">
        <f t="shared" si="222"/>
        <v>1.1101999999999748</v>
      </c>
      <c r="E1153" s="9">
        <v>1043</v>
      </c>
      <c r="G1153" s="8">
        <f t="shared" si="223"/>
        <v>1.1101999999999748</v>
      </c>
      <c r="H1153" s="9">
        <v>-1000</v>
      </c>
      <c r="J1153" s="8">
        <f t="shared" si="224"/>
        <v>1.1102</v>
      </c>
      <c r="K1153" s="9">
        <f>IF(J1153=N2,'Masse et Centrage'!$G$44,-1000)</f>
        <v>-1000</v>
      </c>
      <c r="L1153" s="9">
        <f t="shared" si="218"/>
        <v>0</v>
      </c>
    </row>
    <row r="1154" spans="1:12" ht="15">
      <c r="A1154" s="8">
        <f t="shared" si="221"/>
        <v>1.1103999999999747</v>
      </c>
      <c r="B1154" s="9">
        <f>'Masse et Centrage'!$G$44</f>
        <v>932</v>
      </c>
      <c r="D1154" s="8">
        <f t="shared" si="222"/>
        <v>1.1103999999999747</v>
      </c>
      <c r="E1154" s="9">
        <v>1043</v>
      </c>
      <c r="G1154" s="8">
        <f t="shared" si="223"/>
        <v>1.1103999999999747</v>
      </c>
      <c r="H1154" s="9">
        <v>-1000</v>
      </c>
      <c r="J1154" s="8">
        <f t="shared" si="224"/>
        <v>1.1104</v>
      </c>
      <c r="K1154" s="9">
        <f>IF(J1154=N2,'Masse et Centrage'!$G$44,-1000)</f>
        <v>-1000</v>
      </c>
      <c r="L1154" s="9">
        <f t="shared" si="218"/>
        <v>0</v>
      </c>
    </row>
    <row r="1155" spans="1:12" ht="15">
      <c r="A1155" s="8">
        <f t="shared" si="221"/>
        <v>1.1105999999999747</v>
      </c>
      <c r="B1155" s="9">
        <f>'Masse et Centrage'!$G$44</f>
        <v>932</v>
      </c>
      <c r="D1155" s="8">
        <f t="shared" si="222"/>
        <v>1.1105999999999747</v>
      </c>
      <c r="E1155" s="9">
        <v>1043</v>
      </c>
      <c r="G1155" s="8">
        <f t="shared" si="223"/>
        <v>1.1105999999999747</v>
      </c>
      <c r="H1155" s="9">
        <v>-1000</v>
      </c>
      <c r="J1155" s="8">
        <f t="shared" si="224"/>
        <v>1.1106</v>
      </c>
      <c r="K1155" s="9">
        <f>IF(J1155=N2,'Masse et Centrage'!$G$44,-1000)</f>
        <v>-1000</v>
      </c>
      <c r="L1155" s="9">
        <f aca="true" t="shared" si="226" ref="L1155:L1218">IF(K1155&gt;E1155,1,0)</f>
        <v>0</v>
      </c>
    </row>
    <row r="1156" spans="1:12" ht="15">
      <c r="A1156" s="8">
        <f aca="true" t="shared" si="227" ref="A1156:A1219">A1155+0.0002</f>
        <v>1.1107999999999747</v>
      </c>
      <c r="B1156" s="9">
        <f>'Masse et Centrage'!$G$44</f>
        <v>932</v>
      </c>
      <c r="D1156" s="8">
        <f aca="true" t="shared" si="228" ref="D1156:D1219">D1155+0.0002</f>
        <v>1.1107999999999747</v>
      </c>
      <c r="E1156" s="9">
        <v>1043</v>
      </c>
      <c r="G1156" s="8">
        <f aca="true" t="shared" si="229" ref="G1156:G1219">G1155+0.0002</f>
        <v>1.1107999999999747</v>
      </c>
      <c r="H1156" s="9">
        <v>-1000</v>
      </c>
      <c r="J1156" s="8">
        <f aca="true" t="shared" si="230" ref="J1156:J1219">ROUND(J1155+0.0002,4)</f>
        <v>1.1108</v>
      </c>
      <c r="K1156" s="9">
        <f>IF(J1156=N2,'Masse et Centrage'!$G$44,-1000)</f>
        <v>-1000</v>
      </c>
      <c r="L1156" s="9">
        <f t="shared" si="226"/>
        <v>0</v>
      </c>
    </row>
    <row r="1157" spans="1:12" ht="15">
      <c r="A1157" s="8">
        <f t="shared" si="227"/>
        <v>1.1109999999999747</v>
      </c>
      <c r="B1157" s="9">
        <f>'Masse et Centrage'!$G$44</f>
        <v>932</v>
      </c>
      <c r="D1157" s="8">
        <f t="shared" si="228"/>
        <v>1.1109999999999747</v>
      </c>
      <c r="E1157" s="9">
        <v>1043</v>
      </c>
      <c r="G1157" s="8">
        <f t="shared" si="229"/>
        <v>1.1109999999999747</v>
      </c>
      <c r="H1157" s="9">
        <v>-1000</v>
      </c>
      <c r="J1157" s="8">
        <f t="shared" si="230"/>
        <v>1.111</v>
      </c>
      <c r="K1157" s="9">
        <f>IF(J1157=N2,'Masse et Centrage'!$G$44,-1000)</f>
        <v>-1000</v>
      </c>
      <c r="L1157" s="9">
        <f t="shared" si="226"/>
        <v>0</v>
      </c>
    </row>
    <row r="1158" spans="1:12" ht="15">
      <c r="A1158" s="8">
        <f t="shared" si="227"/>
        <v>1.1111999999999747</v>
      </c>
      <c r="B1158" s="9">
        <f>'Masse et Centrage'!$G$44</f>
        <v>932</v>
      </c>
      <c r="D1158" s="8">
        <f t="shared" si="228"/>
        <v>1.1111999999999747</v>
      </c>
      <c r="E1158" s="9">
        <v>1043</v>
      </c>
      <c r="G1158" s="8">
        <f t="shared" si="229"/>
        <v>1.1111999999999747</v>
      </c>
      <c r="H1158" s="9">
        <v>-1000</v>
      </c>
      <c r="J1158" s="8">
        <f t="shared" si="230"/>
        <v>1.1112</v>
      </c>
      <c r="K1158" s="9">
        <f>IF(J1158=N2,'Masse et Centrage'!$G$44,-1000)</f>
        <v>-1000</v>
      </c>
      <c r="L1158" s="9">
        <f t="shared" si="226"/>
        <v>0</v>
      </c>
    </row>
    <row r="1159" spans="1:12" ht="15">
      <c r="A1159" s="8">
        <f t="shared" si="227"/>
        <v>1.1113999999999746</v>
      </c>
      <c r="B1159" s="9">
        <f>'Masse et Centrage'!$G$44</f>
        <v>932</v>
      </c>
      <c r="D1159" s="8">
        <f t="shared" si="228"/>
        <v>1.1113999999999746</v>
      </c>
      <c r="E1159" s="9">
        <v>1043</v>
      </c>
      <c r="G1159" s="8">
        <f t="shared" si="229"/>
        <v>1.1113999999999746</v>
      </c>
      <c r="H1159" s="9">
        <v>-1000</v>
      </c>
      <c r="J1159" s="8">
        <f t="shared" si="230"/>
        <v>1.1114</v>
      </c>
      <c r="K1159" s="9">
        <f>IF(J1159=N2,'Masse et Centrage'!$G$44,-1000)</f>
        <v>-1000</v>
      </c>
      <c r="L1159" s="9">
        <f t="shared" si="226"/>
        <v>0</v>
      </c>
    </row>
    <row r="1160" spans="1:12" ht="15">
      <c r="A1160" s="8">
        <f t="shared" si="227"/>
        <v>1.1115999999999746</v>
      </c>
      <c r="B1160" s="9">
        <f>'Masse et Centrage'!$G$44</f>
        <v>932</v>
      </c>
      <c r="D1160" s="8">
        <f t="shared" si="228"/>
        <v>1.1115999999999746</v>
      </c>
      <c r="E1160" s="9">
        <v>1043</v>
      </c>
      <c r="G1160" s="8">
        <f t="shared" si="229"/>
        <v>1.1115999999999746</v>
      </c>
      <c r="H1160" s="9">
        <v>-1000</v>
      </c>
      <c r="J1160" s="8">
        <f t="shared" si="230"/>
        <v>1.1116</v>
      </c>
      <c r="K1160" s="9">
        <f>IF(J1160=N2,'Masse et Centrage'!$G$44,-1000)</f>
        <v>-1000</v>
      </c>
      <c r="L1160" s="9">
        <f t="shared" si="226"/>
        <v>0</v>
      </c>
    </row>
    <row r="1161" spans="1:12" ht="15">
      <c r="A1161" s="8">
        <f t="shared" si="227"/>
        <v>1.1117999999999746</v>
      </c>
      <c r="B1161" s="9">
        <f>'Masse et Centrage'!$G$44</f>
        <v>932</v>
      </c>
      <c r="D1161" s="8">
        <f t="shared" si="228"/>
        <v>1.1117999999999746</v>
      </c>
      <c r="E1161" s="9">
        <v>1043</v>
      </c>
      <c r="G1161" s="8">
        <f t="shared" si="229"/>
        <v>1.1117999999999746</v>
      </c>
      <c r="H1161" s="9">
        <v>-1000</v>
      </c>
      <c r="J1161" s="8">
        <f t="shared" si="230"/>
        <v>1.1118</v>
      </c>
      <c r="K1161" s="9">
        <f>IF(J1161=N2,'Masse et Centrage'!$G$44,-1000)</f>
        <v>-1000</v>
      </c>
      <c r="L1161" s="9">
        <f t="shared" si="226"/>
        <v>0</v>
      </c>
    </row>
    <row r="1162" spans="1:12" ht="15">
      <c r="A1162" s="8">
        <f t="shared" si="227"/>
        <v>1.1119999999999746</v>
      </c>
      <c r="B1162" s="9">
        <f>'Masse et Centrage'!$G$44</f>
        <v>932</v>
      </c>
      <c r="D1162" s="8">
        <f t="shared" si="228"/>
        <v>1.1119999999999746</v>
      </c>
      <c r="E1162" s="9">
        <v>1043</v>
      </c>
      <c r="G1162" s="8">
        <f t="shared" si="229"/>
        <v>1.1119999999999746</v>
      </c>
      <c r="H1162" s="9">
        <v>-1000</v>
      </c>
      <c r="J1162" s="8">
        <f t="shared" si="230"/>
        <v>1.112</v>
      </c>
      <c r="K1162" s="9">
        <f>IF(J1162=N2,'Masse et Centrage'!$G$44,-1000)</f>
        <v>-1000</v>
      </c>
      <c r="L1162" s="9">
        <f t="shared" si="226"/>
        <v>0</v>
      </c>
    </row>
    <row r="1163" spans="1:12" ht="15">
      <c r="A1163" s="8">
        <f t="shared" si="227"/>
        <v>1.1121999999999745</v>
      </c>
      <c r="B1163" s="9">
        <f>'Masse et Centrage'!$G$44</f>
        <v>932</v>
      </c>
      <c r="D1163" s="8">
        <f t="shared" si="228"/>
        <v>1.1121999999999745</v>
      </c>
      <c r="E1163" s="9">
        <v>1043</v>
      </c>
      <c r="G1163" s="8">
        <f t="shared" si="229"/>
        <v>1.1121999999999745</v>
      </c>
      <c r="H1163" s="9">
        <v>-1000</v>
      </c>
      <c r="J1163" s="8">
        <f t="shared" si="230"/>
        <v>1.1122</v>
      </c>
      <c r="K1163" s="9">
        <f>IF(J1163=N2,'Masse et Centrage'!$G$44,-1000)</f>
        <v>-1000</v>
      </c>
      <c r="L1163" s="9">
        <f t="shared" si="226"/>
        <v>0</v>
      </c>
    </row>
    <row r="1164" spans="1:12" ht="15">
      <c r="A1164" s="8">
        <f t="shared" si="227"/>
        <v>1.1123999999999745</v>
      </c>
      <c r="B1164" s="9">
        <f>'Masse et Centrage'!$G$44</f>
        <v>932</v>
      </c>
      <c r="D1164" s="8">
        <f t="shared" si="228"/>
        <v>1.1123999999999745</v>
      </c>
      <c r="E1164" s="9">
        <v>1043</v>
      </c>
      <c r="G1164" s="8">
        <f t="shared" si="229"/>
        <v>1.1123999999999745</v>
      </c>
      <c r="H1164" s="9">
        <v>-1000</v>
      </c>
      <c r="J1164" s="8">
        <f t="shared" si="230"/>
        <v>1.1124</v>
      </c>
      <c r="K1164" s="9">
        <f>IF(J1164=N2,'Masse et Centrage'!$G$44,-1000)</f>
        <v>-1000</v>
      </c>
      <c r="L1164" s="9">
        <f t="shared" si="226"/>
        <v>0</v>
      </c>
    </row>
    <row r="1165" spans="1:12" ht="15">
      <c r="A1165" s="8">
        <f t="shared" si="227"/>
        <v>1.1125999999999745</v>
      </c>
      <c r="B1165" s="9">
        <f>'Masse et Centrage'!$G$44</f>
        <v>932</v>
      </c>
      <c r="D1165" s="8">
        <f t="shared" si="228"/>
        <v>1.1125999999999745</v>
      </c>
      <c r="E1165" s="9">
        <v>1043</v>
      </c>
      <c r="G1165" s="8">
        <f t="shared" si="229"/>
        <v>1.1125999999999745</v>
      </c>
      <c r="H1165" s="9">
        <v>-1000</v>
      </c>
      <c r="J1165" s="8">
        <f t="shared" si="230"/>
        <v>1.1126</v>
      </c>
      <c r="K1165" s="9">
        <f>IF(J1165=N2,'Masse et Centrage'!$G$44,-1000)</f>
        <v>-1000</v>
      </c>
      <c r="L1165" s="9">
        <f t="shared" si="226"/>
        <v>0</v>
      </c>
    </row>
    <row r="1166" spans="1:12" ht="15">
      <c r="A1166" s="8">
        <f t="shared" si="227"/>
        <v>1.1127999999999745</v>
      </c>
      <c r="B1166" s="9">
        <f>'Masse et Centrage'!$G$44</f>
        <v>932</v>
      </c>
      <c r="D1166" s="8">
        <f t="shared" si="228"/>
        <v>1.1127999999999745</v>
      </c>
      <c r="E1166" s="9">
        <v>1043</v>
      </c>
      <c r="G1166" s="8">
        <f t="shared" si="229"/>
        <v>1.1127999999999745</v>
      </c>
      <c r="H1166" s="9">
        <v>-1000</v>
      </c>
      <c r="J1166" s="8">
        <f t="shared" si="230"/>
        <v>1.1128</v>
      </c>
      <c r="K1166" s="9">
        <f>IF(J1166=N2,'Masse et Centrage'!$G$44,-1000)</f>
        <v>-1000</v>
      </c>
      <c r="L1166" s="9">
        <f t="shared" si="226"/>
        <v>0</v>
      </c>
    </row>
    <row r="1167" spans="1:12" ht="15">
      <c r="A1167" s="8">
        <f t="shared" si="227"/>
        <v>1.1129999999999745</v>
      </c>
      <c r="B1167" s="9">
        <f>'Masse et Centrage'!$G$44</f>
        <v>932</v>
      </c>
      <c r="D1167" s="8">
        <f t="shared" si="228"/>
        <v>1.1129999999999745</v>
      </c>
      <c r="E1167" s="9">
        <v>1043</v>
      </c>
      <c r="G1167" s="8">
        <f t="shared" si="229"/>
        <v>1.1129999999999745</v>
      </c>
      <c r="H1167" s="9">
        <v>-1000</v>
      </c>
      <c r="J1167" s="8">
        <f t="shared" si="230"/>
        <v>1.113</v>
      </c>
      <c r="K1167" s="9">
        <f>IF(J1167=N2,'Masse et Centrage'!$G$44,-1000)</f>
        <v>-1000</v>
      </c>
      <c r="L1167" s="9">
        <f t="shared" si="226"/>
        <v>0</v>
      </c>
    </row>
    <row r="1168" spans="1:12" ht="15">
      <c r="A1168" s="8">
        <f t="shared" si="227"/>
        <v>1.1131999999999744</v>
      </c>
      <c r="B1168" s="9">
        <f>'Masse et Centrage'!$G$44</f>
        <v>932</v>
      </c>
      <c r="D1168" s="8">
        <f t="shared" si="228"/>
        <v>1.1131999999999744</v>
      </c>
      <c r="E1168" s="9">
        <v>1043</v>
      </c>
      <c r="G1168" s="8">
        <f t="shared" si="229"/>
        <v>1.1131999999999744</v>
      </c>
      <c r="H1168" s="9">
        <v>-1000</v>
      </c>
      <c r="J1168" s="8">
        <f t="shared" si="230"/>
        <v>1.1132</v>
      </c>
      <c r="K1168" s="9">
        <f>IF(J1168=N2,'Masse et Centrage'!$G$44,-1000)</f>
        <v>-1000</v>
      </c>
      <c r="L1168" s="9">
        <f t="shared" si="226"/>
        <v>0</v>
      </c>
    </row>
    <row r="1169" spans="1:12" ht="15">
      <c r="A1169" s="8">
        <f t="shared" si="227"/>
        <v>1.1133999999999744</v>
      </c>
      <c r="B1169" s="9">
        <f>'Masse et Centrage'!$G$44</f>
        <v>932</v>
      </c>
      <c r="D1169" s="8">
        <f t="shared" si="228"/>
        <v>1.1133999999999744</v>
      </c>
      <c r="E1169" s="9">
        <v>1043</v>
      </c>
      <c r="G1169" s="8">
        <f t="shared" si="229"/>
        <v>1.1133999999999744</v>
      </c>
      <c r="H1169" s="9">
        <v>-1000</v>
      </c>
      <c r="J1169" s="8">
        <f t="shared" si="230"/>
        <v>1.1134</v>
      </c>
      <c r="K1169" s="9">
        <f>IF(J1169=N2,'Masse et Centrage'!$G$44,-1000)</f>
        <v>-1000</v>
      </c>
      <c r="L1169" s="9">
        <f t="shared" si="226"/>
        <v>0</v>
      </c>
    </row>
    <row r="1170" spans="1:12" ht="15">
      <c r="A1170" s="8">
        <f t="shared" si="227"/>
        <v>1.1135999999999744</v>
      </c>
      <c r="B1170" s="9">
        <f>'Masse et Centrage'!$G$44</f>
        <v>932</v>
      </c>
      <c r="D1170" s="8">
        <f t="shared" si="228"/>
        <v>1.1135999999999744</v>
      </c>
      <c r="E1170" s="9">
        <v>1043</v>
      </c>
      <c r="G1170" s="8">
        <f t="shared" si="229"/>
        <v>1.1135999999999744</v>
      </c>
      <c r="H1170" s="9">
        <v>-1000</v>
      </c>
      <c r="J1170" s="8">
        <f t="shared" si="230"/>
        <v>1.1136</v>
      </c>
      <c r="K1170" s="9">
        <f>IF(J1170=N2,'Masse et Centrage'!$G$44,-1000)</f>
        <v>-1000</v>
      </c>
      <c r="L1170" s="9">
        <f t="shared" si="226"/>
        <v>0</v>
      </c>
    </row>
    <row r="1171" spans="1:12" ht="15">
      <c r="A1171" s="8">
        <f t="shared" si="227"/>
        <v>1.1137999999999744</v>
      </c>
      <c r="B1171" s="9">
        <f>'Masse et Centrage'!$G$44</f>
        <v>932</v>
      </c>
      <c r="D1171" s="8">
        <f t="shared" si="228"/>
        <v>1.1137999999999744</v>
      </c>
      <c r="E1171" s="9">
        <v>1043</v>
      </c>
      <c r="G1171" s="8">
        <f t="shared" si="229"/>
        <v>1.1137999999999744</v>
      </c>
      <c r="H1171" s="9">
        <v>-1000</v>
      </c>
      <c r="J1171" s="8">
        <f t="shared" si="230"/>
        <v>1.1138</v>
      </c>
      <c r="K1171" s="9">
        <f>IF(J1171=N2,'Masse et Centrage'!$G$44,-1000)</f>
        <v>-1000</v>
      </c>
      <c r="L1171" s="9">
        <f t="shared" si="226"/>
        <v>0</v>
      </c>
    </row>
    <row r="1172" spans="1:12" ht="15">
      <c r="A1172" s="8">
        <f t="shared" si="227"/>
        <v>1.1139999999999743</v>
      </c>
      <c r="B1172" s="9">
        <f>'Masse et Centrage'!$G$44</f>
        <v>932</v>
      </c>
      <c r="D1172" s="8">
        <f t="shared" si="228"/>
        <v>1.1139999999999743</v>
      </c>
      <c r="E1172" s="9">
        <v>1043</v>
      </c>
      <c r="G1172" s="8">
        <f t="shared" si="229"/>
        <v>1.1139999999999743</v>
      </c>
      <c r="H1172" s="9">
        <v>-1000</v>
      </c>
      <c r="J1172" s="8">
        <f t="shared" si="230"/>
        <v>1.114</v>
      </c>
      <c r="K1172" s="9">
        <f>IF(J1172=N2,'Masse et Centrage'!$G$44,-1000)</f>
        <v>-1000</v>
      </c>
      <c r="L1172" s="9">
        <f t="shared" si="226"/>
        <v>0</v>
      </c>
    </row>
    <row r="1173" spans="1:12" ht="15">
      <c r="A1173" s="8">
        <f t="shared" si="227"/>
        <v>1.1141999999999743</v>
      </c>
      <c r="B1173" s="9">
        <f>'Masse et Centrage'!$G$44</f>
        <v>932</v>
      </c>
      <c r="D1173" s="8">
        <f t="shared" si="228"/>
        <v>1.1141999999999743</v>
      </c>
      <c r="E1173" s="9">
        <v>1043</v>
      </c>
      <c r="G1173" s="8">
        <f t="shared" si="229"/>
        <v>1.1141999999999743</v>
      </c>
      <c r="H1173" s="9">
        <v>-1000</v>
      </c>
      <c r="J1173" s="8">
        <f t="shared" si="230"/>
        <v>1.1142</v>
      </c>
      <c r="K1173" s="9">
        <f>IF(J1173=N2,'Masse et Centrage'!$G$44,-1000)</f>
        <v>-1000</v>
      </c>
      <c r="L1173" s="9">
        <f t="shared" si="226"/>
        <v>0</v>
      </c>
    </row>
    <row r="1174" spans="1:12" ht="15">
      <c r="A1174" s="8">
        <f t="shared" si="227"/>
        <v>1.1143999999999743</v>
      </c>
      <c r="B1174" s="9">
        <f>'Masse et Centrage'!$G$44</f>
        <v>932</v>
      </c>
      <c r="D1174" s="8">
        <f t="shared" si="228"/>
        <v>1.1143999999999743</v>
      </c>
      <c r="E1174" s="9">
        <v>1043</v>
      </c>
      <c r="G1174" s="8">
        <f t="shared" si="229"/>
        <v>1.1143999999999743</v>
      </c>
      <c r="H1174" s="9">
        <v>-1000</v>
      </c>
      <c r="J1174" s="8">
        <f t="shared" si="230"/>
        <v>1.1144</v>
      </c>
      <c r="K1174" s="9">
        <f>IF(J1174=N2,'Masse et Centrage'!$G$44,-1000)</f>
        <v>-1000</v>
      </c>
      <c r="L1174" s="9">
        <f t="shared" si="226"/>
        <v>0</v>
      </c>
    </row>
    <row r="1175" spans="1:12" ht="15">
      <c r="A1175" s="8">
        <f t="shared" si="227"/>
        <v>1.1145999999999743</v>
      </c>
      <c r="B1175" s="9">
        <f>'Masse et Centrage'!$G$44</f>
        <v>932</v>
      </c>
      <c r="D1175" s="8">
        <f t="shared" si="228"/>
        <v>1.1145999999999743</v>
      </c>
      <c r="E1175" s="9">
        <v>1043</v>
      </c>
      <c r="G1175" s="8">
        <f t="shared" si="229"/>
        <v>1.1145999999999743</v>
      </c>
      <c r="H1175" s="9">
        <v>-1000</v>
      </c>
      <c r="J1175" s="8">
        <f t="shared" si="230"/>
        <v>1.1146</v>
      </c>
      <c r="K1175" s="9">
        <f>IF(J1175=N2,'Masse et Centrage'!$G$44,-1000)</f>
        <v>-1000</v>
      </c>
      <c r="L1175" s="9">
        <f t="shared" si="226"/>
        <v>0</v>
      </c>
    </row>
    <row r="1176" spans="1:12" ht="15">
      <c r="A1176" s="8">
        <f t="shared" si="227"/>
        <v>1.1147999999999743</v>
      </c>
      <c r="B1176" s="9">
        <f>'Masse et Centrage'!$G$44</f>
        <v>932</v>
      </c>
      <c r="D1176" s="8">
        <f t="shared" si="228"/>
        <v>1.1147999999999743</v>
      </c>
      <c r="E1176" s="9">
        <v>1043</v>
      </c>
      <c r="G1176" s="8">
        <f t="shared" si="229"/>
        <v>1.1147999999999743</v>
      </c>
      <c r="H1176" s="9">
        <v>-1000</v>
      </c>
      <c r="J1176" s="8">
        <f t="shared" si="230"/>
        <v>1.1148</v>
      </c>
      <c r="K1176" s="9">
        <f>IF(J1176=N2,'Masse et Centrage'!$G$44,-1000)</f>
        <v>-1000</v>
      </c>
      <c r="L1176" s="9">
        <f t="shared" si="226"/>
        <v>0</v>
      </c>
    </row>
    <row r="1177" spans="1:12" ht="15">
      <c r="A1177" s="8">
        <f t="shared" si="227"/>
        <v>1.1149999999999742</v>
      </c>
      <c r="B1177" s="9">
        <f>'Masse et Centrage'!$G$44</f>
        <v>932</v>
      </c>
      <c r="D1177" s="8">
        <f t="shared" si="228"/>
        <v>1.1149999999999742</v>
      </c>
      <c r="E1177" s="9">
        <v>1043</v>
      </c>
      <c r="G1177" s="8">
        <f t="shared" si="229"/>
        <v>1.1149999999999742</v>
      </c>
      <c r="H1177" s="9">
        <v>-1000</v>
      </c>
      <c r="J1177" s="8">
        <f t="shared" si="230"/>
        <v>1.115</v>
      </c>
      <c r="K1177" s="9">
        <f>IF(J1177=N2,'Masse et Centrage'!$G$44,-1000)</f>
        <v>-1000</v>
      </c>
      <c r="L1177" s="9">
        <f t="shared" si="226"/>
        <v>0</v>
      </c>
    </row>
    <row r="1178" spans="1:12" ht="15">
      <c r="A1178" s="8">
        <f t="shared" si="227"/>
        <v>1.1151999999999742</v>
      </c>
      <c r="B1178" s="9">
        <f>'Masse et Centrage'!$G$44</f>
        <v>932</v>
      </c>
      <c r="D1178" s="8">
        <f t="shared" si="228"/>
        <v>1.1151999999999742</v>
      </c>
      <c r="E1178" s="9">
        <v>1043</v>
      </c>
      <c r="G1178" s="8">
        <f t="shared" si="229"/>
        <v>1.1151999999999742</v>
      </c>
      <c r="H1178" s="9">
        <v>-1000</v>
      </c>
      <c r="J1178" s="8">
        <f t="shared" si="230"/>
        <v>1.1152</v>
      </c>
      <c r="K1178" s="9">
        <f>IF(J1178=N2,'Masse et Centrage'!$G$44,-1000)</f>
        <v>-1000</v>
      </c>
      <c r="L1178" s="9">
        <f t="shared" si="226"/>
        <v>0</v>
      </c>
    </row>
    <row r="1179" spans="1:12" ht="15">
      <c r="A1179" s="8">
        <f t="shared" si="227"/>
        <v>1.1153999999999742</v>
      </c>
      <c r="B1179" s="9">
        <f>'Masse et Centrage'!$G$44</f>
        <v>932</v>
      </c>
      <c r="D1179" s="8">
        <f t="shared" si="228"/>
        <v>1.1153999999999742</v>
      </c>
      <c r="E1179" s="9">
        <v>1043</v>
      </c>
      <c r="G1179" s="8">
        <f t="shared" si="229"/>
        <v>1.1153999999999742</v>
      </c>
      <c r="H1179" s="9">
        <v>-1000</v>
      </c>
      <c r="J1179" s="8">
        <f t="shared" si="230"/>
        <v>1.1154</v>
      </c>
      <c r="K1179" s="9">
        <f>IF(J1179=N2,'Masse et Centrage'!$G$44,-1000)</f>
        <v>-1000</v>
      </c>
      <c r="L1179" s="9">
        <f t="shared" si="226"/>
        <v>0</v>
      </c>
    </row>
    <row r="1180" spans="1:12" ht="15">
      <c r="A1180" s="8">
        <f t="shared" si="227"/>
        <v>1.1155999999999742</v>
      </c>
      <c r="B1180" s="9">
        <f>'Masse et Centrage'!$G$44</f>
        <v>932</v>
      </c>
      <c r="D1180" s="8">
        <f t="shared" si="228"/>
        <v>1.1155999999999742</v>
      </c>
      <c r="E1180" s="9">
        <v>1043</v>
      </c>
      <c r="G1180" s="8">
        <f t="shared" si="229"/>
        <v>1.1155999999999742</v>
      </c>
      <c r="H1180" s="9">
        <v>-1000</v>
      </c>
      <c r="J1180" s="8">
        <f t="shared" si="230"/>
        <v>1.1156</v>
      </c>
      <c r="K1180" s="9">
        <f>IF(J1180=N2,'Masse et Centrage'!$G$44,-1000)</f>
        <v>-1000</v>
      </c>
      <c r="L1180" s="9">
        <f t="shared" si="226"/>
        <v>0</v>
      </c>
    </row>
    <row r="1181" spans="1:12" ht="15">
      <c r="A1181" s="8">
        <f t="shared" si="227"/>
        <v>1.1157999999999741</v>
      </c>
      <c r="B1181" s="9">
        <f>'Masse et Centrage'!$G$44</f>
        <v>932</v>
      </c>
      <c r="D1181" s="8">
        <f t="shared" si="228"/>
        <v>1.1157999999999741</v>
      </c>
      <c r="E1181" s="9">
        <v>1043</v>
      </c>
      <c r="G1181" s="8">
        <f t="shared" si="229"/>
        <v>1.1157999999999741</v>
      </c>
      <c r="H1181" s="9">
        <v>-1000</v>
      </c>
      <c r="J1181" s="8">
        <f t="shared" si="230"/>
        <v>1.1158</v>
      </c>
      <c r="K1181" s="9">
        <f>IF(J1181=N2,'Masse et Centrage'!$G$44,-1000)</f>
        <v>-1000</v>
      </c>
      <c r="L1181" s="9">
        <f t="shared" si="226"/>
        <v>0</v>
      </c>
    </row>
    <row r="1182" spans="1:12" ht="15">
      <c r="A1182" s="8">
        <f t="shared" si="227"/>
        <v>1.1159999999999741</v>
      </c>
      <c r="B1182" s="9">
        <f>'Masse et Centrage'!$G$44</f>
        <v>932</v>
      </c>
      <c r="D1182" s="8">
        <f t="shared" si="228"/>
        <v>1.1159999999999741</v>
      </c>
      <c r="E1182" s="9">
        <v>1043</v>
      </c>
      <c r="G1182" s="8">
        <f t="shared" si="229"/>
        <v>1.1159999999999741</v>
      </c>
      <c r="H1182" s="9">
        <v>-1000</v>
      </c>
      <c r="J1182" s="8">
        <f t="shared" si="230"/>
        <v>1.116</v>
      </c>
      <c r="K1182" s="9">
        <f>IF(J1182=N2,'Masse et Centrage'!$G$44,-1000)</f>
        <v>-1000</v>
      </c>
      <c r="L1182" s="9">
        <f t="shared" si="226"/>
        <v>0</v>
      </c>
    </row>
    <row r="1183" spans="1:12" ht="15">
      <c r="A1183" s="8">
        <f t="shared" si="227"/>
        <v>1.116199999999974</v>
      </c>
      <c r="B1183" s="9">
        <f>'Masse et Centrage'!$G$44</f>
        <v>932</v>
      </c>
      <c r="D1183" s="8">
        <f t="shared" si="228"/>
        <v>1.116199999999974</v>
      </c>
      <c r="E1183" s="9">
        <v>1043</v>
      </c>
      <c r="G1183" s="8">
        <f t="shared" si="229"/>
        <v>1.116199999999974</v>
      </c>
      <c r="H1183" s="9">
        <v>-1000</v>
      </c>
      <c r="J1183" s="8">
        <f t="shared" si="230"/>
        <v>1.1162</v>
      </c>
      <c r="K1183" s="9">
        <f>IF(J1183=N2,'Masse et Centrage'!$G$44,-1000)</f>
        <v>-1000</v>
      </c>
      <c r="L1183" s="9">
        <f t="shared" si="226"/>
        <v>0</v>
      </c>
    </row>
    <row r="1184" spans="1:12" ht="15">
      <c r="A1184" s="8">
        <f t="shared" si="227"/>
        <v>1.116399999999974</v>
      </c>
      <c r="B1184" s="9">
        <f>'Masse et Centrage'!$G$44</f>
        <v>932</v>
      </c>
      <c r="D1184" s="8">
        <f t="shared" si="228"/>
        <v>1.116399999999974</v>
      </c>
      <c r="E1184" s="9">
        <v>1043</v>
      </c>
      <c r="G1184" s="8">
        <f t="shared" si="229"/>
        <v>1.116399999999974</v>
      </c>
      <c r="H1184" s="9">
        <v>-1000</v>
      </c>
      <c r="J1184" s="8">
        <f t="shared" si="230"/>
        <v>1.1164</v>
      </c>
      <c r="K1184" s="9">
        <f>IF(J1184=N2,'Masse et Centrage'!$G$44,-1000)</f>
        <v>-1000</v>
      </c>
      <c r="L1184" s="9">
        <f t="shared" si="226"/>
        <v>0</v>
      </c>
    </row>
    <row r="1185" spans="1:12" ht="15">
      <c r="A1185" s="8">
        <f t="shared" si="227"/>
        <v>1.116599999999974</v>
      </c>
      <c r="B1185" s="9">
        <f>'Masse et Centrage'!$G$44</f>
        <v>932</v>
      </c>
      <c r="D1185" s="8">
        <f t="shared" si="228"/>
        <v>1.116599999999974</v>
      </c>
      <c r="E1185" s="9">
        <v>1043</v>
      </c>
      <c r="G1185" s="8">
        <f t="shared" si="229"/>
        <v>1.116599999999974</v>
      </c>
      <c r="H1185" s="9">
        <v>-1000</v>
      </c>
      <c r="J1185" s="8">
        <f t="shared" si="230"/>
        <v>1.1166</v>
      </c>
      <c r="K1185" s="9">
        <f>IF(J1185=N2,'Masse et Centrage'!$G$44,-1000)</f>
        <v>-1000</v>
      </c>
      <c r="L1185" s="9">
        <f t="shared" si="226"/>
        <v>0</v>
      </c>
    </row>
    <row r="1186" spans="1:12" ht="15">
      <c r="A1186" s="8">
        <f t="shared" si="227"/>
        <v>1.116799999999974</v>
      </c>
      <c r="B1186" s="9">
        <f>'Masse et Centrage'!$G$44</f>
        <v>932</v>
      </c>
      <c r="D1186" s="8">
        <f t="shared" si="228"/>
        <v>1.116799999999974</v>
      </c>
      <c r="E1186" s="9">
        <v>1043</v>
      </c>
      <c r="G1186" s="8">
        <f t="shared" si="229"/>
        <v>1.116799999999974</v>
      </c>
      <c r="H1186" s="9">
        <v>-1000</v>
      </c>
      <c r="J1186" s="8">
        <f t="shared" si="230"/>
        <v>1.1168</v>
      </c>
      <c r="K1186" s="9">
        <f>IF(J1186=N2,'Masse et Centrage'!$G$44,-1000)</f>
        <v>-1000</v>
      </c>
      <c r="L1186" s="9">
        <f t="shared" si="226"/>
        <v>0</v>
      </c>
    </row>
    <row r="1187" spans="1:12" ht="15">
      <c r="A1187" s="8">
        <f t="shared" si="227"/>
        <v>1.116999999999974</v>
      </c>
      <c r="B1187" s="9">
        <f>'Masse et Centrage'!$G$44</f>
        <v>932</v>
      </c>
      <c r="D1187" s="8">
        <f t="shared" si="228"/>
        <v>1.116999999999974</v>
      </c>
      <c r="E1187" s="9">
        <v>1043</v>
      </c>
      <c r="G1187" s="8">
        <f t="shared" si="229"/>
        <v>1.116999999999974</v>
      </c>
      <c r="H1187" s="9">
        <v>-1000</v>
      </c>
      <c r="J1187" s="8">
        <f t="shared" si="230"/>
        <v>1.117</v>
      </c>
      <c r="K1187" s="9">
        <f>IF(J1187=N2,'Masse et Centrage'!$G$44,-1000)</f>
        <v>-1000</v>
      </c>
      <c r="L1187" s="9">
        <f t="shared" si="226"/>
        <v>0</v>
      </c>
    </row>
    <row r="1188" spans="1:12" ht="15">
      <c r="A1188" s="8">
        <f t="shared" si="227"/>
        <v>1.117199999999974</v>
      </c>
      <c r="B1188" s="9">
        <f>'Masse et Centrage'!$G$44</f>
        <v>932</v>
      </c>
      <c r="D1188" s="8">
        <f t="shared" si="228"/>
        <v>1.117199999999974</v>
      </c>
      <c r="E1188" s="9">
        <v>1043</v>
      </c>
      <c r="G1188" s="8">
        <f t="shared" si="229"/>
        <v>1.117199999999974</v>
      </c>
      <c r="H1188" s="9">
        <v>-1000</v>
      </c>
      <c r="J1188" s="8">
        <f t="shared" si="230"/>
        <v>1.1172</v>
      </c>
      <c r="K1188" s="9">
        <f>IF(J1188=N2,'Masse et Centrage'!$G$44,-1000)</f>
        <v>-1000</v>
      </c>
      <c r="L1188" s="9">
        <f t="shared" si="226"/>
        <v>0</v>
      </c>
    </row>
    <row r="1189" spans="1:12" ht="15">
      <c r="A1189" s="8">
        <f t="shared" si="227"/>
        <v>1.117399999999974</v>
      </c>
      <c r="B1189" s="9">
        <f>'Masse et Centrage'!$G$44</f>
        <v>932</v>
      </c>
      <c r="D1189" s="8">
        <f t="shared" si="228"/>
        <v>1.117399999999974</v>
      </c>
      <c r="E1189" s="9">
        <v>1043</v>
      </c>
      <c r="G1189" s="8">
        <f t="shared" si="229"/>
        <v>1.117399999999974</v>
      </c>
      <c r="H1189" s="9">
        <v>-1000</v>
      </c>
      <c r="J1189" s="8">
        <f t="shared" si="230"/>
        <v>1.1174</v>
      </c>
      <c r="K1189" s="9">
        <f>IF(J1189=N2,'Masse et Centrage'!$G$44,-1000)</f>
        <v>-1000</v>
      </c>
      <c r="L1189" s="9">
        <f t="shared" si="226"/>
        <v>0</v>
      </c>
    </row>
    <row r="1190" spans="1:12" ht="15">
      <c r="A1190" s="8">
        <f t="shared" si="227"/>
        <v>1.117599999999974</v>
      </c>
      <c r="B1190" s="9">
        <f>'Masse et Centrage'!$G$44</f>
        <v>932</v>
      </c>
      <c r="D1190" s="8">
        <f t="shared" si="228"/>
        <v>1.117599999999974</v>
      </c>
      <c r="E1190" s="9">
        <v>1043</v>
      </c>
      <c r="G1190" s="8">
        <f t="shared" si="229"/>
        <v>1.117599999999974</v>
      </c>
      <c r="H1190" s="9">
        <v>-1000</v>
      </c>
      <c r="J1190" s="8">
        <f t="shared" si="230"/>
        <v>1.1176</v>
      </c>
      <c r="K1190" s="9">
        <f>IF(J1190=N2,'Masse et Centrage'!$G$44,-1000)</f>
        <v>-1000</v>
      </c>
      <c r="L1190" s="9">
        <f t="shared" si="226"/>
        <v>0</v>
      </c>
    </row>
    <row r="1191" spans="1:12" ht="15">
      <c r="A1191" s="8">
        <f t="shared" si="227"/>
        <v>1.117799999999974</v>
      </c>
      <c r="B1191" s="9">
        <f>'Masse et Centrage'!$G$44</f>
        <v>932</v>
      </c>
      <c r="D1191" s="8">
        <f t="shared" si="228"/>
        <v>1.117799999999974</v>
      </c>
      <c r="E1191" s="9">
        <v>1043</v>
      </c>
      <c r="G1191" s="8">
        <f t="shared" si="229"/>
        <v>1.117799999999974</v>
      </c>
      <c r="H1191" s="9">
        <v>-1000</v>
      </c>
      <c r="J1191" s="8">
        <f t="shared" si="230"/>
        <v>1.1178</v>
      </c>
      <c r="K1191" s="9">
        <f>IF(J1191=N2,'Masse et Centrage'!$G$44,-1000)</f>
        <v>-1000</v>
      </c>
      <c r="L1191" s="9">
        <f t="shared" si="226"/>
        <v>0</v>
      </c>
    </row>
    <row r="1192" spans="1:12" ht="15">
      <c r="A1192" s="8">
        <f t="shared" si="227"/>
        <v>1.117999999999974</v>
      </c>
      <c r="B1192" s="9">
        <f>'Masse et Centrage'!$G$44</f>
        <v>932</v>
      </c>
      <c r="D1192" s="8">
        <f t="shared" si="228"/>
        <v>1.117999999999974</v>
      </c>
      <c r="E1192" s="9">
        <v>1043</v>
      </c>
      <c r="G1192" s="8">
        <f t="shared" si="229"/>
        <v>1.117999999999974</v>
      </c>
      <c r="H1192" s="9">
        <v>-1000</v>
      </c>
      <c r="J1192" s="8">
        <f t="shared" si="230"/>
        <v>1.118</v>
      </c>
      <c r="K1192" s="9">
        <f>IF(J1192=N2,'Masse et Centrage'!$G$44,-1000)</f>
        <v>-1000</v>
      </c>
      <c r="L1192" s="9">
        <f t="shared" si="226"/>
        <v>0</v>
      </c>
    </row>
    <row r="1193" spans="1:12" ht="15">
      <c r="A1193" s="8">
        <f t="shared" si="227"/>
        <v>1.1181999999999739</v>
      </c>
      <c r="B1193" s="9">
        <f>'Masse et Centrage'!$G$44</f>
        <v>932</v>
      </c>
      <c r="D1193" s="8">
        <f t="shared" si="228"/>
        <v>1.1181999999999739</v>
      </c>
      <c r="E1193" s="9">
        <v>1043</v>
      </c>
      <c r="G1193" s="8">
        <f t="shared" si="229"/>
        <v>1.1181999999999739</v>
      </c>
      <c r="H1193" s="9">
        <v>-1000</v>
      </c>
      <c r="J1193" s="8">
        <f t="shared" si="230"/>
        <v>1.1182</v>
      </c>
      <c r="K1193" s="9">
        <f>IF(J1193=N2,'Masse et Centrage'!$G$44,-1000)</f>
        <v>-1000</v>
      </c>
      <c r="L1193" s="9">
        <f t="shared" si="226"/>
        <v>0</v>
      </c>
    </row>
    <row r="1194" spans="1:12" ht="15">
      <c r="A1194" s="8">
        <f t="shared" si="227"/>
        <v>1.1183999999999739</v>
      </c>
      <c r="B1194" s="9">
        <f>'Masse et Centrage'!$G$44</f>
        <v>932</v>
      </c>
      <c r="D1194" s="8">
        <f t="shared" si="228"/>
        <v>1.1183999999999739</v>
      </c>
      <c r="E1194" s="9">
        <v>1043</v>
      </c>
      <c r="G1194" s="8">
        <f t="shared" si="229"/>
        <v>1.1183999999999739</v>
      </c>
      <c r="H1194" s="9">
        <v>-1000</v>
      </c>
      <c r="J1194" s="8">
        <f t="shared" si="230"/>
        <v>1.1184</v>
      </c>
      <c r="K1194" s="9">
        <f>IF(J1194=N2,'Masse et Centrage'!$G$44,-1000)</f>
        <v>-1000</v>
      </c>
      <c r="L1194" s="9">
        <f t="shared" si="226"/>
        <v>0</v>
      </c>
    </row>
    <row r="1195" spans="1:12" ht="15">
      <c r="A1195" s="8">
        <f t="shared" si="227"/>
        <v>1.1185999999999738</v>
      </c>
      <c r="B1195" s="9">
        <f>'Masse et Centrage'!$G$44</f>
        <v>932</v>
      </c>
      <c r="D1195" s="8">
        <f t="shared" si="228"/>
        <v>1.1185999999999738</v>
      </c>
      <c r="E1195" s="9">
        <v>1043</v>
      </c>
      <c r="G1195" s="8">
        <f t="shared" si="229"/>
        <v>1.1185999999999738</v>
      </c>
      <c r="H1195" s="9">
        <v>-1000</v>
      </c>
      <c r="J1195" s="8">
        <f t="shared" si="230"/>
        <v>1.1186</v>
      </c>
      <c r="K1195" s="9">
        <f>IF(J1195=N2,'Masse et Centrage'!$G$44,-1000)</f>
        <v>-1000</v>
      </c>
      <c r="L1195" s="9">
        <f t="shared" si="226"/>
        <v>0</v>
      </c>
    </row>
    <row r="1196" spans="1:12" ht="15">
      <c r="A1196" s="8">
        <f t="shared" si="227"/>
        <v>1.1187999999999738</v>
      </c>
      <c r="B1196" s="9">
        <f>'Masse et Centrage'!$G$44</f>
        <v>932</v>
      </c>
      <c r="D1196" s="8">
        <f t="shared" si="228"/>
        <v>1.1187999999999738</v>
      </c>
      <c r="E1196" s="9">
        <v>1043</v>
      </c>
      <c r="G1196" s="8">
        <f t="shared" si="229"/>
        <v>1.1187999999999738</v>
      </c>
      <c r="H1196" s="9">
        <v>-1000</v>
      </c>
      <c r="J1196" s="8">
        <f t="shared" si="230"/>
        <v>1.1188</v>
      </c>
      <c r="K1196" s="9">
        <f>IF(J1196=N2,'Masse et Centrage'!$G$44,-1000)</f>
        <v>-1000</v>
      </c>
      <c r="L1196" s="9">
        <f t="shared" si="226"/>
        <v>0</v>
      </c>
    </row>
    <row r="1197" spans="1:12" ht="15">
      <c r="A1197" s="8">
        <f t="shared" si="227"/>
        <v>1.1189999999999738</v>
      </c>
      <c r="B1197" s="9">
        <f>'Masse et Centrage'!$G$44</f>
        <v>932</v>
      </c>
      <c r="D1197" s="8">
        <f t="shared" si="228"/>
        <v>1.1189999999999738</v>
      </c>
      <c r="E1197" s="9">
        <v>1043</v>
      </c>
      <c r="G1197" s="8">
        <f t="shared" si="229"/>
        <v>1.1189999999999738</v>
      </c>
      <c r="H1197" s="9">
        <v>-1000</v>
      </c>
      <c r="J1197" s="8">
        <f t="shared" si="230"/>
        <v>1.119</v>
      </c>
      <c r="K1197" s="9">
        <f>IF(J1197=N2,'Masse et Centrage'!$G$44,-1000)</f>
        <v>-1000</v>
      </c>
      <c r="L1197" s="9">
        <f t="shared" si="226"/>
        <v>0</v>
      </c>
    </row>
    <row r="1198" spans="1:12" ht="15">
      <c r="A1198" s="8">
        <f t="shared" si="227"/>
        <v>1.1191999999999738</v>
      </c>
      <c r="B1198" s="9">
        <f>'Masse et Centrage'!$G$44</f>
        <v>932</v>
      </c>
      <c r="D1198" s="8">
        <f t="shared" si="228"/>
        <v>1.1191999999999738</v>
      </c>
      <c r="E1198" s="9">
        <v>1043</v>
      </c>
      <c r="G1198" s="8">
        <f t="shared" si="229"/>
        <v>1.1191999999999738</v>
      </c>
      <c r="H1198" s="9">
        <v>-1000</v>
      </c>
      <c r="J1198" s="8">
        <f t="shared" si="230"/>
        <v>1.1192</v>
      </c>
      <c r="K1198" s="9">
        <f>IF(J1198=N2,'Masse et Centrage'!$G$44,-1000)</f>
        <v>-1000</v>
      </c>
      <c r="L1198" s="9">
        <f t="shared" si="226"/>
        <v>0</v>
      </c>
    </row>
    <row r="1199" spans="1:12" ht="15">
      <c r="A1199" s="8">
        <f t="shared" si="227"/>
        <v>1.1193999999999737</v>
      </c>
      <c r="B1199" s="9">
        <f>'Masse et Centrage'!$G$44</f>
        <v>932</v>
      </c>
      <c r="D1199" s="8">
        <f t="shared" si="228"/>
        <v>1.1193999999999737</v>
      </c>
      <c r="E1199" s="9">
        <v>1043</v>
      </c>
      <c r="G1199" s="8">
        <f t="shared" si="229"/>
        <v>1.1193999999999737</v>
      </c>
      <c r="H1199" s="9">
        <v>-1000</v>
      </c>
      <c r="J1199" s="8">
        <f t="shared" si="230"/>
        <v>1.1194</v>
      </c>
      <c r="K1199" s="9">
        <f>IF(J1199=N2,'Masse et Centrage'!$G$44,-1000)</f>
        <v>-1000</v>
      </c>
      <c r="L1199" s="9">
        <f t="shared" si="226"/>
        <v>0</v>
      </c>
    </row>
    <row r="1200" spans="1:12" ht="15">
      <c r="A1200" s="8">
        <f t="shared" si="227"/>
        <v>1.1195999999999737</v>
      </c>
      <c r="B1200" s="9">
        <f>'Masse et Centrage'!$G$44</f>
        <v>932</v>
      </c>
      <c r="D1200" s="8">
        <f t="shared" si="228"/>
        <v>1.1195999999999737</v>
      </c>
      <c r="E1200" s="9">
        <v>1043</v>
      </c>
      <c r="G1200" s="8">
        <f t="shared" si="229"/>
        <v>1.1195999999999737</v>
      </c>
      <c r="H1200" s="9">
        <v>-1000</v>
      </c>
      <c r="J1200" s="8">
        <f t="shared" si="230"/>
        <v>1.1196</v>
      </c>
      <c r="K1200" s="9">
        <f>IF(J1200=N2,'Masse et Centrage'!$G$44,-1000)</f>
        <v>-1000</v>
      </c>
      <c r="L1200" s="9">
        <f t="shared" si="226"/>
        <v>0</v>
      </c>
    </row>
    <row r="1201" spans="1:12" ht="15">
      <c r="A1201" s="8">
        <f t="shared" si="227"/>
        <v>1.1197999999999737</v>
      </c>
      <c r="B1201" s="9">
        <f>'Masse et Centrage'!$G$44</f>
        <v>932</v>
      </c>
      <c r="D1201" s="8">
        <f t="shared" si="228"/>
        <v>1.1197999999999737</v>
      </c>
      <c r="E1201" s="9">
        <v>1043</v>
      </c>
      <c r="G1201" s="8">
        <f t="shared" si="229"/>
        <v>1.1197999999999737</v>
      </c>
      <c r="H1201" s="9">
        <v>-1000</v>
      </c>
      <c r="J1201" s="8">
        <f t="shared" si="230"/>
        <v>1.1198</v>
      </c>
      <c r="K1201" s="9">
        <f>IF(J1201=N2,'Masse et Centrage'!$G$44,-1000)</f>
        <v>-1000</v>
      </c>
      <c r="L1201" s="9">
        <f t="shared" si="226"/>
        <v>0</v>
      </c>
    </row>
    <row r="1202" spans="1:12" ht="15">
      <c r="A1202" s="8">
        <f t="shared" si="227"/>
        <v>1.1199999999999737</v>
      </c>
      <c r="B1202" s="9">
        <f>'Masse et Centrage'!$G$44</f>
        <v>932</v>
      </c>
      <c r="D1202" s="8">
        <f t="shared" si="228"/>
        <v>1.1199999999999737</v>
      </c>
      <c r="E1202" s="9">
        <v>1043</v>
      </c>
      <c r="G1202" s="8">
        <f t="shared" si="229"/>
        <v>1.1199999999999737</v>
      </c>
      <c r="H1202" s="9">
        <v>-1000</v>
      </c>
      <c r="J1202" s="8">
        <f t="shared" si="230"/>
        <v>1.12</v>
      </c>
      <c r="K1202" s="9">
        <f>IF(J1202=N2,'Masse et Centrage'!$G$44,-1000)</f>
        <v>-1000</v>
      </c>
      <c r="L1202" s="9">
        <f t="shared" si="226"/>
        <v>0</v>
      </c>
    </row>
    <row r="1203" spans="1:12" ht="15">
      <c r="A1203" s="8">
        <f t="shared" si="227"/>
        <v>1.1201999999999737</v>
      </c>
      <c r="B1203" s="9">
        <f>'Masse et Centrage'!$G$44</f>
        <v>932</v>
      </c>
      <c r="D1203" s="8">
        <f t="shared" si="228"/>
        <v>1.1201999999999737</v>
      </c>
      <c r="E1203" s="9">
        <v>1043</v>
      </c>
      <c r="G1203" s="8">
        <f t="shared" si="229"/>
        <v>1.1201999999999737</v>
      </c>
      <c r="H1203" s="9">
        <v>-1000</v>
      </c>
      <c r="J1203" s="8">
        <f t="shared" si="230"/>
        <v>1.1202</v>
      </c>
      <c r="K1203" s="9">
        <f>IF(J1203=N2,'Masse et Centrage'!$G$44,-1000)</f>
        <v>-1000</v>
      </c>
      <c r="L1203" s="9">
        <f t="shared" si="226"/>
        <v>0</v>
      </c>
    </row>
    <row r="1204" spans="1:12" ht="15">
      <c r="A1204" s="8">
        <f t="shared" si="227"/>
        <v>1.1203999999999736</v>
      </c>
      <c r="B1204" s="9">
        <f>'Masse et Centrage'!$G$44</f>
        <v>932</v>
      </c>
      <c r="D1204" s="8">
        <f t="shared" si="228"/>
        <v>1.1203999999999736</v>
      </c>
      <c r="E1204" s="9">
        <v>1043</v>
      </c>
      <c r="G1204" s="8">
        <f t="shared" si="229"/>
        <v>1.1203999999999736</v>
      </c>
      <c r="H1204" s="9">
        <v>-1000</v>
      </c>
      <c r="J1204" s="8">
        <f t="shared" si="230"/>
        <v>1.1204</v>
      </c>
      <c r="K1204" s="9">
        <f>IF(J1204=N2,'Masse et Centrage'!$G$44,-1000)</f>
        <v>-1000</v>
      </c>
      <c r="L1204" s="9">
        <f t="shared" si="226"/>
        <v>0</v>
      </c>
    </row>
    <row r="1205" spans="1:12" ht="15">
      <c r="A1205" s="8">
        <f t="shared" si="227"/>
        <v>1.1205999999999736</v>
      </c>
      <c r="B1205" s="9">
        <f>'Masse et Centrage'!$G$44</f>
        <v>932</v>
      </c>
      <c r="D1205" s="8">
        <f t="shared" si="228"/>
        <v>1.1205999999999736</v>
      </c>
      <c r="E1205" s="9">
        <v>1043</v>
      </c>
      <c r="G1205" s="8">
        <f t="shared" si="229"/>
        <v>1.1205999999999736</v>
      </c>
      <c r="H1205" s="9">
        <v>-1000</v>
      </c>
      <c r="J1205" s="8">
        <f t="shared" si="230"/>
        <v>1.1206</v>
      </c>
      <c r="K1205" s="9">
        <f>IF(J1205=N2,'Masse et Centrage'!$G$44,-1000)</f>
        <v>-1000</v>
      </c>
      <c r="L1205" s="9">
        <f t="shared" si="226"/>
        <v>0</v>
      </c>
    </row>
    <row r="1206" spans="1:12" ht="15">
      <c r="A1206" s="8">
        <f t="shared" si="227"/>
        <v>1.1207999999999736</v>
      </c>
      <c r="B1206" s="9">
        <f>'Masse et Centrage'!$G$44</f>
        <v>932</v>
      </c>
      <c r="D1206" s="8">
        <f t="shared" si="228"/>
        <v>1.1207999999999736</v>
      </c>
      <c r="E1206" s="9">
        <v>1043</v>
      </c>
      <c r="G1206" s="8">
        <f t="shared" si="229"/>
        <v>1.1207999999999736</v>
      </c>
      <c r="H1206" s="9">
        <v>-1000</v>
      </c>
      <c r="J1206" s="8">
        <f t="shared" si="230"/>
        <v>1.1208</v>
      </c>
      <c r="K1206" s="9">
        <f>IF(J1206=N2,'Masse et Centrage'!$G$44,-1000)</f>
        <v>-1000</v>
      </c>
      <c r="L1206" s="9">
        <f t="shared" si="226"/>
        <v>0</v>
      </c>
    </row>
    <row r="1207" spans="1:12" ht="15">
      <c r="A1207" s="8">
        <f t="shared" si="227"/>
        <v>1.1209999999999736</v>
      </c>
      <c r="B1207" s="9">
        <f>'Masse et Centrage'!$G$44</f>
        <v>932</v>
      </c>
      <c r="D1207" s="8">
        <f t="shared" si="228"/>
        <v>1.1209999999999736</v>
      </c>
      <c r="E1207" s="9">
        <v>1043</v>
      </c>
      <c r="G1207" s="8">
        <f t="shared" si="229"/>
        <v>1.1209999999999736</v>
      </c>
      <c r="H1207" s="9">
        <v>-1000</v>
      </c>
      <c r="J1207" s="8">
        <f t="shared" si="230"/>
        <v>1.121</v>
      </c>
      <c r="K1207" s="9">
        <f>IF(J1207=N2,'Masse et Centrage'!$G$44,-1000)</f>
        <v>-1000</v>
      </c>
      <c r="L1207" s="9">
        <f t="shared" si="226"/>
        <v>0</v>
      </c>
    </row>
    <row r="1208" spans="1:12" ht="15">
      <c r="A1208" s="8">
        <f t="shared" si="227"/>
        <v>1.1211999999999736</v>
      </c>
      <c r="B1208" s="9">
        <f>'Masse et Centrage'!$G$44</f>
        <v>932</v>
      </c>
      <c r="D1208" s="8">
        <f t="shared" si="228"/>
        <v>1.1211999999999736</v>
      </c>
      <c r="E1208" s="9">
        <v>1043</v>
      </c>
      <c r="G1208" s="8">
        <f t="shared" si="229"/>
        <v>1.1211999999999736</v>
      </c>
      <c r="H1208" s="9">
        <v>-1000</v>
      </c>
      <c r="J1208" s="8">
        <f t="shared" si="230"/>
        <v>1.1212</v>
      </c>
      <c r="K1208" s="9">
        <f>IF(J1208=N2,'Masse et Centrage'!$G$44,-1000)</f>
        <v>-1000</v>
      </c>
      <c r="L1208" s="9">
        <f t="shared" si="226"/>
        <v>0</v>
      </c>
    </row>
    <row r="1209" spans="1:12" ht="15">
      <c r="A1209" s="8">
        <f t="shared" si="227"/>
        <v>1.1213999999999735</v>
      </c>
      <c r="B1209" s="9">
        <f>'Masse et Centrage'!$G$44</f>
        <v>932</v>
      </c>
      <c r="D1209" s="8">
        <f t="shared" si="228"/>
        <v>1.1213999999999735</v>
      </c>
      <c r="E1209" s="9">
        <v>1043</v>
      </c>
      <c r="G1209" s="8">
        <f t="shared" si="229"/>
        <v>1.1213999999999735</v>
      </c>
      <c r="H1209" s="9">
        <v>-1000</v>
      </c>
      <c r="J1209" s="8">
        <f t="shared" si="230"/>
        <v>1.1214</v>
      </c>
      <c r="K1209" s="9">
        <f>IF(J1209=N2,'Masse et Centrage'!$G$44,-1000)</f>
        <v>-1000</v>
      </c>
      <c r="L1209" s="9">
        <f t="shared" si="226"/>
        <v>0</v>
      </c>
    </row>
    <row r="1210" spans="1:12" ht="15">
      <c r="A1210" s="8">
        <f t="shared" si="227"/>
        <v>1.1215999999999735</v>
      </c>
      <c r="B1210" s="9">
        <f>'Masse et Centrage'!$G$44</f>
        <v>932</v>
      </c>
      <c r="D1210" s="8">
        <f t="shared" si="228"/>
        <v>1.1215999999999735</v>
      </c>
      <c r="E1210" s="9">
        <v>1043</v>
      </c>
      <c r="G1210" s="8">
        <f t="shared" si="229"/>
        <v>1.1215999999999735</v>
      </c>
      <c r="H1210" s="9">
        <v>-1000</v>
      </c>
      <c r="J1210" s="8">
        <f t="shared" si="230"/>
        <v>1.1216</v>
      </c>
      <c r="K1210" s="9">
        <f>IF(J1210=N2,'Masse et Centrage'!$G$44,-1000)</f>
        <v>-1000</v>
      </c>
      <c r="L1210" s="9">
        <f t="shared" si="226"/>
        <v>0</v>
      </c>
    </row>
    <row r="1211" spans="1:12" ht="15">
      <c r="A1211" s="8">
        <f t="shared" si="227"/>
        <v>1.1217999999999735</v>
      </c>
      <c r="B1211" s="9">
        <f>'Masse et Centrage'!$G$44</f>
        <v>932</v>
      </c>
      <c r="D1211" s="8">
        <f t="shared" si="228"/>
        <v>1.1217999999999735</v>
      </c>
      <c r="E1211" s="9">
        <v>1043</v>
      </c>
      <c r="G1211" s="8">
        <f t="shared" si="229"/>
        <v>1.1217999999999735</v>
      </c>
      <c r="H1211" s="9">
        <v>-1000</v>
      </c>
      <c r="J1211" s="8">
        <f t="shared" si="230"/>
        <v>1.1218</v>
      </c>
      <c r="K1211" s="9">
        <f>IF(J1211=N2,'Masse et Centrage'!$G$44,-1000)</f>
        <v>-1000</v>
      </c>
      <c r="L1211" s="9">
        <f t="shared" si="226"/>
        <v>0</v>
      </c>
    </row>
    <row r="1212" spans="1:12" ht="15">
      <c r="A1212" s="8">
        <f t="shared" si="227"/>
        <v>1.1219999999999735</v>
      </c>
      <c r="B1212" s="9">
        <f>'Masse et Centrage'!$G$44</f>
        <v>932</v>
      </c>
      <c r="D1212" s="8">
        <f t="shared" si="228"/>
        <v>1.1219999999999735</v>
      </c>
      <c r="E1212" s="9">
        <v>1043</v>
      </c>
      <c r="G1212" s="8">
        <f t="shared" si="229"/>
        <v>1.1219999999999735</v>
      </c>
      <c r="H1212" s="9">
        <v>-1000</v>
      </c>
      <c r="J1212" s="8">
        <f t="shared" si="230"/>
        <v>1.122</v>
      </c>
      <c r="K1212" s="9">
        <f>IF(J1212=N2,'Masse et Centrage'!$G$44,-1000)</f>
        <v>-1000</v>
      </c>
      <c r="L1212" s="9">
        <f t="shared" si="226"/>
        <v>0</v>
      </c>
    </row>
    <row r="1213" spans="1:12" ht="15">
      <c r="A1213" s="8">
        <f t="shared" si="227"/>
        <v>1.1221999999999734</v>
      </c>
      <c r="B1213" s="9">
        <f>'Masse et Centrage'!$G$44</f>
        <v>932</v>
      </c>
      <c r="D1213" s="8">
        <f t="shared" si="228"/>
        <v>1.1221999999999734</v>
      </c>
      <c r="E1213" s="9">
        <v>1043</v>
      </c>
      <c r="G1213" s="8">
        <f t="shared" si="229"/>
        <v>1.1221999999999734</v>
      </c>
      <c r="H1213" s="9">
        <v>-1000</v>
      </c>
      <c r="J1213" s="8">
        <f t="shared" si="230"/>
        <v>1.1222</v>
      </c>
      <c r="K1213" s="9">
        <f>IF(J1213=N2,'Masse et Centrage'!$G$44,-1000)</f>
        <v>-1000</v>
      </c>
      <c r="L1213" s="9">
        <f t="shared" si="226"/>
        <v>0</v>
      </c>
    </row>
    <row r="1214" spans="1:12" ht="15">
      <c r="A1214" s="8">
        <f t="shared" si="227"/>
        <v>1.1223999999999734</v>
      </c>
      <c r="B1214" s="9">
        <f>'Masse et Centrage'!$G$44</f>
        <v>932</v>
      </c>
      <c r="D1214" s="8">
        <f t="shared" si="228"/>
        <v>1.1223999999999734</v>
      </c>
      <c r="E1214" s="9">
        <v>1043</v>
      </c>
      <c r="G1214" s="8">
        <f t="shared" si="229"/>
        <v>1.1223999999999734</v>
      </c>
      <c r="H1214" s="9">
        <v>-1000</v>
      </c>
      <c r="J1214" s="8">
        <f t="shared" si="230"/>
        <v>1.1224</v>
      </c>
      <c r="K1214" s="9">
        <f>IF(J1214=N2,'Masse et Centrage'!$G$44,-1000)</f>
        <v>-1000</v>
      </c>
      <c r="L1214" s="9">
        <f t="shared" si="226"/>
        <v>0</v>
      </c>
    </row>
    <row r="1215" spans="1:12" ht="15">
      <c r="A1215" s="8">
        <f t="shared" si="227"/>
        <v>1.1225999999999734</v>
      </c>
      <c r="B1215" s="9">
        <f>'Masse et Centrage'!$G$44</f>
        <v>932</v>
      </c>
      <c r="D1215" s="8">
        <f t="shared" si="228"/>
        <v>1.1225999999999734</v>
      </c>
      <c r="E1215" s="9">
        <v>1043</v>
      </c>
      <c r="G1215" s="8">
        <f t="shared" si="229"/>
        <v>1.1225999999999734</v>
      </c>
      <c r="H1215" s="9">
        <v>-1000</v>
      </c>
      <c r="J1215" s="8">
        <f t="shared" si="230"/>
        <v>1.1226</v>
      </c>
      <c r="K1215" s="9">
        <f>IF(J1215=N2,'Masse et Centrage'!$G$44,-1000)</f>
        <v>-1000</v>
      </c>
      <c r="L1215" s="9">
        <f t="shared" si="226"/>
        <v>0</v>
      </c>
    </row>
    <row r="1216" spans="1:12" ht="15">
      <c r="A1216" s="8">
        <f t="shared" si="227"/>
        <v>1.1227999999999734</v>
      </c>
      <c r="B1216" s="9">
        <f>'Masse et Centrage'!$G$44</f>
        <v>932</v>
      </c>
      <c r="D1216" s="8">
        <f t="shared" si="228"/>
        <v>1.1227999999999734</v>
      </c>
      <c r="E1216" s="9">
        <v>1043</v>
      </c>
      <c r="G1216" s="8">
        <f t="shared" si="229"/>
        <v>1.1227999999999734</v>
      </c>
      <c r="H1216" s="9">
        <v>-1000</v>
      </c>
      <c r="J1216" s="8">
        <f t="shared" si="230"/>
        <v>1.1228</v>
      </c>
      <c r="K1216" s="9">
        <f>IF(J1216=N2,'Masse et Centrage'!$G$44,-1000)</f>
        <v>-1000</v>
      </c>
      <c r="L1216" s="9">
        <f t="shared" si="226"/>
        <v>0</v>
      </c>
    </row>
    <row r="1217" spans="1:12" ht="15">
      <c r="A1217" s="8">
        <f t="shared" si="227"/>
        <v>1.1229999999999734</v>
      </c>
      <c r="B1217" s="9">
        <f>'Masse et Centrage'!$G$44</f>
        <v>932</v>
      </c>
      <c r="D1217" s="8">
        <f t="shared" si="228"/>
        <v>1.1229999999999734</v>
      </c>
      <c r="E1217" s="9">
        <v>1043</v>
      </c>
      <c r="G1217" s="8">
        <f t="shared" si="229"/>
        <v>1.1229999999999734</v>
      </c>
      <c r="H1217" s="9">
        <v>-1000</v>
      </c>
      <c r="J1217" s="8">
        <f t="shared" si="230"/>
        <v>1.123</v>
      </c>
      <c r="K1217" s="9">
        <f>IF(J1217=N2,'Masse et Centrage'!$G$44,-1000)</f>
        <v>-1000</v>
      </c>
      <c r="L1217" s="9">
        <f t="shared" si="226"/>
        <v>0</v>
      </c>
    </row>
    <row r="1218" spans="1:12" ht="15">
      <c r="A1218" s="8">
        <f t="shared" si="227"/>
        <v>1.1231999999999733</v>
      </c>
      <c r="B1218" s="9">
        <f>'Masse et Centrage'!$G$44</f>
        <v>932</v>
      </c>
      <c r="D1218" s="8">
        <f t="shared" si="228"/>
        <v>1.1231999999999733</v>
      </c>
      <c r="E1218" s="9">
        <v>1043</v>
      </c>
      <c r="G1218" s="8">
        <f t="shared" si="229"/>
        <v>1.1231999999999733</v>
      </c>
      <c r="H1218" s="9">
        <v>-1000</v>
      </c>
      <c r="J1218" s="8">
        <f t="shared" si="230"/>
        <v>1.1232</v>
      </c>
      <c r="K1218" s="9">
        <f>IF(J1218=N2,'Masse et Centrage'!$G$44,-1000)</f>
        <v>-1000</v>
      </c>
      <c r="L1218" s="9">
        <f t="shared" si="226"/>
        <v>0</v>
      </c>
    </row>
    <row r="1219" spans="1:12" ht="15">
      <c r="A1219" s="8">
        <f t="shared" si="227"/>
        <v>1.1233999999999733</v>
      </c>
      <c r="B1219" s="9">
        <f>'Masse et Centrage'!$G$44</f>
        <v>932</v>
      </c>
      <c r="D1219" s="8">
        <f t="shared" si="228"/>
        <v>1.1233999999999733</v>
      </c>
      <c r="E1219" s="9">
        <v>1043</v>
      </c>
      <c r="G1219" s="8">
        <f t="shared" si="229"/>
        <v>1.1233999999999733</v>
      </c>
      <c r="H1219" s="9">
        <v>-1000</v>
      </c>
      <c r="J1219" s="8">
        <f t="shared" si="230"/>
        <v>1.1234</v>
      </c>
      <c r="K1219" s="9">
        <f>IF(J1219=N2,'Masse et Centrage'!$G$44,-1000)</f>
        <v>-1000</v>
      </c>
      <c r="L1219" s="9">
        <f aca="true" t="shared" si="231" ref="L1219:L1282">IF(K1219&gt;E1219,1,0)</f>
        <v>0</v>
      </c>
    </row>
    <row r="1220" spans="1:12" ht="15">
      <c r="A1220" s="8">
        <f aca="true" t="shared" si="232" ref="A1220:A1283">A1219+0.0002</f>
        <v>1.1235999999999733</v>
      </c>
      <c r="B1220" s="9">
        <f>'Masse et Centrage'!$G$44</f>
        <v>932</v>
      </c>
      <c r="D1220" s="8">
        <f aca="true" t="shared" si="233" ref="D1220:D1283">D1219+0.0002</f>
        <v>1.1235999999999733</v>
      </c>
      <c r="E1220" s="9">
        <v>1043</v>
      </c>
      <c r="G1220" s="8">
        <f aca="true" t="shared" si="234" ref="G1220:G1283">G1219+0.0002</f>
        <v>1.1235999999999733</v>
      </c>
      <c r="H1220" s="9">
        <v>-1000</v>
      </c>
      <c r="J1220" s="8">
        <f aca="true" t="shared" si="235" ref="J1220:J1283">ROUND(J1219+0.0002,4)</f>
        <v>1.1236</v>
      </c>
      <c r="K1220" s="9">
        <f>IF(J1220=N2,'Masse et Centrage'!$G$44,-1000)</f>
        <v>-1000</v>
      </c>
      <c r="L1220" s="9">
        <f t="shared" si="231"/>
        <v>0</v>
      </c>
    </row>
    <row r="1221" spans="1:12" ht="15">
      <c r="A1221" s="8">
        <f t="shared" si="232"/>
        <v>1.1237999999999733</v>
      </c>
      <c r="B1221" s="9">
        <f>'Masse et Centrage'!$G$44</f>
        <v>932</v>
      </c>
      <c r="D1221" s="8">
        <f t="shared" si="233"/>
        <v>1.1237999999999733</v>
      </c>
      <c r="E1221" s="9">
        <v>1043</v>
      </c>
      <c r="G1221" s="8">
        <f t="shared" si="234"/>
        <v>1.1237999999999733</v>
      </c>
      <c r="H1221" s="9">
        <v>-1000</v>
      </c>
      <c r="J1221" s="8">
        <f t="shared" si="235"/>
        <v>1.1238</v>
      </c>
      <c r="K1221" s="9">
        <f>IF(J1221=N2,'Masse et Centrage'!$G$44,-1000)</f>
        <v>-1000</v>
      </c>
      <c r="L1221" s="9">
        <f t="shared" si="231"/>
        <v>0</v>
      </c>
    </row>
    <row r="1222" spans="1:12" ht="15">
      <c r="A1222" s="8">
        <f t="shared" si="232"/>
        <v>1.1239999999999732</v>
      </c>
      <c r="B1222" s="9">
        <f>'Masse et Centrage'!$G$44</f>
        <v>932</v>
      </c>
      <c r="D1222" s="8">
        <f t="shared" si="233"/>
        <v>1.1239999999999732</v>
      </c>
      <c r="E1222" s="9">
        <v>1043</v>
      </c>
      <c r="G1222" s="8">
        <f t="shared" si="234"/>
        <v>1.1239999999999732</v>
      </c>
      <c r="H1222" s="9">
        <v>-1000</v>
      </c>
      <c r="J1222" s="8">
        <f t="shared" si="235"/>
        <v>1.124</v>
      </c>
      <c r="K1222" s="9">
        <f>IF(J1222=N2,'Masse et Centrage'!$G$44,-1000)</f>
        <v>-1000</v>
      </c>
      <c r="L1222" s="9">
        <f t="shared" si="231"/>
        <v>0</v>
      </c>
    </row>
    <row r="1223" spans="1:12" ht="15">
      <c r="A1223" s="8">
        <f t="shared" si="232"/>
        <v>1.1241999999999732</v>
      </c>
      <c r="B1223" s="9">
        <f>'Masse et Centrage'!$G$44</f>
        <v>932</v>
      </c>
      <c r="D1223" s="8">
        <f t="shared" si="233"/>
        <v>1.1241999999999732</v>
      </c>
      <c r="E1223" s="9">
        <v>1043</v>
      </c>
      <c r="G1223" s="8">
        <f t="shared" si="234"/>
        <v>1.1241999999999732</v>
      </c>
      <c r="H1223" s="9">
        <v>-1000</v>
      </c>
      <c r="J1223" s="8">
        <f t="shared" si="235"/>
        <v>1.1242</v>
      </c>
      <c r="K1223" s="9">
        <f>IF(J1223=N2,'Masse et Centrage'!$G$44,-1000)</f>
        <v>-1000</v>
      </c>
      <c r="L1223" s="9">
        <f t="shared" si="231"/>
        <v>0</v>
      </c>
    </row>
    <row r="1224" spans="1:12" ht="15">
      <c r="A1224" s="8">
        <f t="shared" si="232"/>
        <v>1.1243999999999732</v>
      </c>
      <c r="B1224" s="9">
        <f>'Masse et Centrage'!$G$44</f>
        <v>932</v>
      </c>
      <c r="D1224" s="8">
        <f t="shared" si="233"/>
        <v>1.1243999999999732</v>
      </c>
      <c r="E1224" s="9">
        <v>1043</v>
      </c>
      <c r="G1224" s="8">
        <f t="shared" si="234"/>
        <v>1.1243999999999732</v>
      </c>
      <c r="H1224" s="9">
        <v>-1000</v>
      </c>
      <c r="J1224" s="8">
        <f t="shared" si="235"/>
        <v>1.1244</v>
      </c>
      <c r="K1224" s="9">
        <f>IF(J1224=N2,'Masse et Centrage'!$G$44,-1000)</f>
        <v>-1000</v>
      </c>
      <c r="L1224" s="9">
        <f t="shared" si="231"/>
        <v>0</v>
      </c>
    </row>
    <row r="1225" spans="1:12" ht="15">
      <c r="A1225" s="8">
        <f t="shared" si="232"/>
        <v>1.1245999999999732</v>
      </c>
      <c r="B1225" s="9">
        <f>'Masse et Centrage'!$G$44</f>
        <v>932</v>
      </c>
      <c r="D1225" s="8">
        <f t="shared" si="233"/>
        <v>1.1245999999999732</v>
      </c>
      <c r="E1225" s="9">
        <v>1043</v>
      </c>
      <c r="G1225" s="8">
        <f t="shared" si="234"/>
        <v>1.1245999999999732</v>
      </c>
      <c r="H1225" s="9">
        <v>-1000</v>
      </c>
      <c r="J1225" s="8">
        <f t="shared" si="235"/>
        <v>1.1246</v>
      </c>
      <c r="K1225" s="9">
        <f>IF(J1225=N2,'Masse et Centrage'!$G$44,-1000)</f>
        <v>-1000</v>
      </c>
      <c r="L1225" s="9">
        <f t="shared" si="231"/>
        <v>0</v>
      </c>
    </row>
    <row r="1226" spans="1:12" ht="15">
      <c r="A1226" s="8">
        <f t="shared" si="232"/>
        <v>1.1247999999999732</v>
      </c>
      <c r="B1226" s="9">
        <f>'Masse et Centrage'!$G$44</f>
        <v>932</v>
      </c>
      <c r="D1226" s="8">
        <f t="shared" si="233"/>
        <v>1.1247999999999732</v>
      </c>
      <c r="E1226" s="9">
        <v>1043</v>
      </c>
      <c r="G1226" s="8">
        <f t="shared" si="234"/>
        <v>1.1247999999999732</v>
      </c>
      <c r="H1226" s="9">
        <v>-1000</v>
      </c>
      <c r="J1226" s="8">
        <f t="shared" si="235"/>
        <v>1.1248</v>
      </c>
      <c r="K1226" s="9">
        <f>IF(J1226=N2,'Masse et Centrage'!$G$44,-1000)</f>
        <v>-1000</v>
      </c>
      <c r="L1226" s="9">
        <f t="shared" si="231"/>
        <v>0</v>
      </c>
    </row>
    <row r="1227" spans="1:12" ht="15">
      <c r="A1227" s="8">
        <f t="shared" si="232"/>
        <v>1.1249999999999731</v>
      </c>
      <c r="B1227" s="9">
        <f>'Masse et Centrage'!$G$44</f>
        <v>932</v>
      </c>
      <c r="D1227" s="8">
        <f t="shared" si="233"/>
        <v>1.1249999999999731</v>
      </c>
      <c r="E1227" s="9">
        <v>1043</v>
      </c>
      <c r="G1227" s="8">
        <f t="shared" si="234"/>
        <v>1.1249999999999731</v>
      </c>
      <c r="H1227" s="9">
        <v>-1000</v>
      </c>
      <c r="J1227" s="8">
        <f t="shared" si="235"/>
        <v>1.125</v>
      </c>
      <c r="K1227" s="9">
        <f>IF(J1227=N2,'Masse et Centrage'!$G$44,-1000)</f>
        <v>-1000</v>
      </c>
      <c r="L1227" s="9">
        <f t="shared" si="231"/>
        <v>0</v>
      </c>
    </row>
    <row r="1228" spans="1:12" ht="15">
      <c r="A1228" s="8">
        <f t="shared" si="232"/>
        <v>1.125199999999973</v>
      </c>
      <c r="B1228" s="9">
        <f>'Masse et Centrage'!$G$44</f>
        <v>932</v>
      </c>
      <c r="D1228" s="8">
        <f t="shared" si="233"/>
        <v>1.125199999999973</v>
      </c>
      <c r="E1228" s="9">
        <v>1043</v>
      </c>
      <c r="G1228" s="8">
        <f t="shared" si="234"/>
        <v>1.125199999999973</v>
      </c>
      <c r="H1228" s="9">
        <v>-1000</v>
      </c>
      <c r="J1228" s="8">
        <f t="shared" si="235"/>
        <v>1.1252</v>
      </c>
      <c r="K1228" s="9">
        <f>IF(J1228=N2,'Masse et Centrage'!$G$44,-1000)</f>
        <v>-1000</v>
      </c>
      <c r="L1228" s="9">
        <f t="shared" si="231"/>
        <v>0</v>
      </c>
    </row>
    <row r="1229" spans="1:12" ht="15">
      <c r="A1229" s="8">
        <f t="shared" si="232"/>
        <v>1.125399999999973</v>
      </c>
      <c r="B1229" s="9">
        <f>'Masse et Centrage'!$G$44</f>
        <v>932</v>
      </c>
      <c r="D1229" s="8">
        <f t="shared" si="233"/>
        <v>1.125399999999973</v>
      </c>
      <c r="E1229" s="9">
        <v>1043</v>
      </c>
      <c r="G1229" s="8">
        <f t="shared" si="234"/>
        <v>1.125399999999973</v>
      </c>
      <c r="H1229" s="9">
        <v>-1000</v>
      </c>
      <c r="J1229" s="8">
        <f t="shared" si="235"/>
        <v>1.1254</v>
      </c>
      <c r="K1229" s="9">
        <f>IF(J1229=N2,'Masse et Centrage'!$G$44,-1000)</f>
        <v>-1000</v>
      </c>
      <c r="L1229" s="9">
        <f t="shared" si="231"/>
        <v>0</v>
      </c>
    </row>
    <row r="1230" spans="1:12" ht="15">
      <c r="A1230" s="8">
        <f t="shared" si="232"/>
        <v>1.125599999999973</v>
      </c>
      <c r="B1230" s="9">
        <f>'Masse et Centrage'!$G$44</f>
        <v>932</v>
      </c>
      <c r="D1230" s="8">
        <f t="shared" si="233"/>
        <v>1.125599999999973</v>
      </c>
      <c r="E1230" s="9">
        <v>1043</v>
      </c>
      <c r="G1230" s="8">
        <f t="shared" si="234"/>
        <v>1.125599999999973</v>
      </c>
      <c r="H1230" s="9">
        <v>-1000</v>
      </c>
      <c r="J1230" s="8">
        <f t="shared" si="235"/>
        <v>1.1256</v>
      </c>
      <c r="K1230" s="9">
        <f>IF(J1230=N2,'Masse et Centrage'!$G$44,-1000)</f>
        <v>-1000</v>
      </c>
      <c r="L1230" s="9">
        <f t="shared" si="231"/>
        <v>0</v>
      </c>
    </row>
    <row r="1231" spans="1:12" ht="15">
      <c r="A1231" s="8">
        <f t="shared" si="232"/>
        <v>1.125799999999973</v>
      </c>
      <c r="B1231" s="9">
        <f>'Masse et Centrage'!$G$44</f>
        <v>932</v>
      </c>
      <c r="D1231" s="8">
        <f t="shared" si="233"/>
        <v>1.125799999999973</v>
      </c>
      <c r="E1231" s="9">
        <v>1043</v>
      </c>
      <c r="G1231" s="8">
        <f t="shared" si="234"/>
        <v>1.125799999999973</v>
      </c>
      <c r="H1231" s="9">
        <v>-1000</v>
      </c>
      <c r="J1231" s="8">
        <f t="shared" si="235"/>
        <v>1.1258</v>
      </c>
      <c r="K1231" s="9">
        <f>IF(J1231=N2,'Masse et Centrage'!$G$44,-1000)</f>
        <v>-1000</v>
      </c>
      <c r="L1231" s="9">
        <f t="shared" si="231"/>
        <v>0</v>
      </c>
    </row>
    <row r="1232" spans="1:12" ht="15">
      <c r="A1232" s="8">
        <f t="shared" si="232"/>
        <v>1.125999999999973</v>
      </c>
      <c r="B1232" s="9">
        <f>'Masse et Centrage'!$G$44</f>
        <v>932</v>
      </c>
      <c r="D1232" s="8">
        <f t="shared" si="233"/>
        <v>1.125999999999973</v>
      </c>
      <c r="E1232" s="9">
        <v>1043</v>
      </c>
      <c r="G1232" s="8">
        <f t="shared" si="234"/>
        <v>1.125999999999973</v>
      </c>
      <c r="H1232" s="9">
        <v>-1000</v>
      </c>
      <c r="J1232" s="8">
        <f t="shared" si="235"/>
        <v>1.126</v>
      </c>
      <c r="K1232" s="9">
        <f>IF(J1232=N2,'Masse et Centrage'!$G$44,-1000)</f>
        <v>-1000</v>
      </c>
      <c r="L1232" s="9">
        <f t="shared" si="231"/>
        <v>0</v>
      </c>
    </row>
    <row r="1233" spans="1:12" ht="15">
      <c r="A1233" s="8">
        <f t="shared" si="232"/>
        <v>1.126199999999973</v>
      </c>
      <c r="B1233" s="9">
        <f>'Masse et Centrage'!$G$44</f>
        <v>932</v>
      </c>
      <c r="D1233" s="8">
        <f t="shared" si="233"/>
        <v>1.126199999999973</v>
      </c>
      <c r="E1233" s="9">
        <v>1043</v>
      </c>
      <c r="G1233" s="8">
        <f t="shared" si="234"/>
        <v>1.126199999999973</v>
      </c>
      <c r="H1233" s="9">
        <v>-1000</v>
      </c>
      <c r="J1233" s="8">
        <f t="shared" si="235"/>
        <v>1.1262</v>
      </c>
      <c r="K1233" s="9">
        <f>IF(J1233=N2,'Masse et Centrage'!$G$44,-1000)</f>
        <v>-1000</v>
      </c>
      <c r="L1233" s="9">
        <f t="shared" si="231"/>
        <v>0</v>
      </c>
    </row>
    <row r="1234" spans="1:12" ht="15">
      <c r="A1234" s="8">
        <f t="shared" si="232"/>
        <v>1.126399999999973</v>
      </c>
      <c r="B1234" s="9">
        <f>'Masse et Centrage'!$G$44</f>
        <v>932</v>
      </c>
      <c r="D1234" s="8">
        <f t="shared" si="233"/>
        <v>1.126399999999973</v>
      </c>
      <c r="E1234" s="9">
        <v>1043</v>
      </c>
      <c r="G1234" s="8">
        <f t="shared" si="234"/>
        <v>1.126399999999973</v>
      </c>
      <c r="H1234" s="9">
        <v>-1000</v>
      </c>
      <c r="J1234" s="8">
        <f t="shared" si="235"/>
        <v>1.1264</v>
      </c>
      <c r="K1234" s="9">
        <f>IF(J1234=N2,'Masse et Centrage'!$G$44,-1000)</f>
        <v>-1000</v>
      </c>
      <c r="L1234" s="9">
        <f t="shared" si="231"/>
        <v>0</v>
      </c>
    </row>
    <row r="1235" spans="1:12" ht="15">
      <c r="A1235" s="8">
        <f t="shared" si="232"/>
        <v>1.126599999999973</v>
      </c>
      <c r="B1235" s="9">
        <f>'Masse et Centrage'!$G$44</f>
        <v>932</v>
      </c>
      <c r="D1235" s="8">
        <f t="shared" si="233"/>
        <v>1.126599999999973</v>
      </c>
      <c r="E1235" s="9">
        <v>1043</v>
      </c>
      <c r="G1235" s="8">
        <f t="shared" si="234"/>
        <v>1.126599999999973</v>
      </c>
      <c r="H1235" s="9">
        <v>-1000</v>
      </c>
      <c r="J1235" s="8">
        <f t="shared" si="235"/>
        <v>1.1266</v>
      </c>
      <c r="K1235" s="9">
        <f>IF(J1235=N2,'Masse et Centrage'!$G$44,-1000)</f>
        <v>-1000</v>
      </c>
      <c r="L1235" s="9">
        <f t="shared" si="231"/>
        <v>0</v>
      </c>
    </row>
    <row r="1236" spans="1:12" ht="15">
      <c r="A1236" s="8">
        <f t="shared" si="232"/>
        <v>1.126799999999973</v>
      </c>
      <c r="B1236" s="9">
        <f>'Masse et Centrage'!$G$44</f>
        <v>932</v>
      </c>
      <c r="D1236" s="8">
        <f t="shared" si="233"/>
        <v>1.126799999999973</v>
      </c>
      <c r="E1236" s="9">
        <v>1043</v>
      </c>
      <c r="G1236" s="8">
        <f t="shared" si="234"/>
        <v>1.126799999999973</v>
      </c>
      <c r="H1236" s="9">
        <v>-1000</v>
      </c>
      <c r="J1236" s="8">
        <f t="shared" si="235"/>
        <v>1.1268</v>
      </c>
      <c r="K1236" s="9">
        <f>IF(J1236=N2,'Masse et Centrage'!$G$44,-1000)</f>
        <v>-1000</v>
      </c>
      <c r="L1236" s="9">
        <f t="shared" si="231"/>
        <v>0</v>
      </c>
    </row>
    <row r="1237" spans="1:12" ht="15">
      <c r="A1237" s="8">
        <f t="shared" si="232"/>
        <v>1.126999999999973</v>
      </c>
      <c r="B1237" s="9">
        <f>'Masse et Centrage'!$G$44</f>
        <v>932</v>
      </c>
      <c r="D1237" s="8">
        <f t="shared" si="233"/>
        <v>1.126999999999973</v>
      </c>
      <c r="E1237" s="9">
        <v>1043</v>
      </c>
      <c r="G1237" s="8">
        <f t="shared" si="234"/>
        <v>1.126999999999973</v>
      </c>
      <c r="H1237" s="9">
        <v>-1000</v>
      </c>
      <c r="J1237" s="8">
        <f t="shared" si="235"/>
        <v>1.127</v>
      </c>
      <c r="K1237" s="9">
        <f>IF(J1237=N2,'Masse et Centrage'!$G$44,-1000)</f>
        <v>-1000</v>
      </c>
      <c r="L1237" s="9">
        <f t="shared" si="231"/>
        <v>0</v>
      </c>
    </row>
    <row r="1238" spans="1:12" ht="15">
      <c r="A1238" s="8">
        <f t="shared" si="232"/>
        <v>1.127199999999973</v>
      </c>
      <c r="B1238" s="9">
        <f>'Masse et Centrage'!$G$44</f>
        <v>932</v>
      </c>
      <c r="D1238" s="8">
        <f t="shared" si="233"/>
        <v>1.127199999999973</v>
      </c>
      <c r="E1238" s="9">
        <v>1043</v>
      </c>
      <c r="G1238" s="8">
        <f t="shared" si="234"/>
        <v>1.127199999999973</v>
      </c>
      <c r="H1238" s="9">
        <v>-1000</v>
      </c>
      <c r="J1238" s="8">
        <f t="shared" si="235"/>
        <v>1.1272</v>
      </c>
      <c r="K1238" s="9">
        <f>IF(J1238=N2,'Masse et Centrage'!$G$44,-1000)</f>
        <v>-1000</v>
      </c>
      <c r="L1238" s="9">
        <f t="shared" si="231"/>
        <v>0</v>
      </c>
    </row>
    <row r="1239" spans="1:12" ht="15">
      <c r="A1239" s="8">
        <f t="shared" si="232"/>
        <v>1.1273999999999729</v>
      </c>
      <c r="B1239" s="9">
        <f>'Masse et Centrage'!$G$44</f>
        <v>932</v>
      </c>
      <c r="D1239" s="8">
        <f t="shared" si="233"/>
        <v>1.1273999999999729</v>
      </c>
      <c r="E1239" s="9">
        <v>1043</v>
      </c>
      <c r="G1239" s="8">
        <f t="shared" si="234"/>
        <v>1.1273999999999729</v>
      </c>
      <c r="H1239" s="9">
        <v>-1000</v>
      </c>
      <c r="J1239" s="8">
        <f t="shared" si="235"/>
        <v>1.1274</v>
      </c>
      <c r="K1239" s="9">
        <f>IF(J1239=N2,'Masse et Centrage'!$G$44,-1000)</f>
        <v>-1000</v>
      </c>
      <c r="L1239" s="9">
        <f t="shared" si="231"/>
        <v>0</v>
      </c>
    </row>
    <row r="1240" spans="1:12" ht="15">
      <c r="A1240" s="8">
        <f t="shared" si="232"/>
        <v>1.1275999999999728</v>
      </c>
      <c r="B1240" s="9">
        <f>'Masse et Centrage'!$G$44</f>
        <v>932</v>
      </c>
      <c r="D1240" s="8">
        <f t="shared" si="233"/>
        <v>1.1275999999999728</v>
      </c>
      <c r="E1240" s="9">
        <v>1043</v>
      </c>
      <c r="G1240" s="8">
        <f t="shared" si="234"/>
        <v>1.1275999999999728</v>
      </c>
      <c r="H1240" s="9">
        <v>-1000</v>
      </c>
      <c r="J1240" s="8">
        <f t="shared" si="235"/>
        <v>1.1276</v>
      </c>
      <c r="K1240" s="9">
        <f>IF(J1240=N2,'Masse et Centrage'!$G$44,-1000)</f>
        <v>-1000</v>
      </c>
      <c r="L1240" s="9">
        <f t="shared" si="231"/>
        <v>0</v>
      </c>
    </row>
    <row r="1241" spans="1:12" ht="15">
      <c r="A1241" s="8">
        <f t="shared" si="232"/>
        <v>1.1277999999999728</v>
      </c>
      <c r="B1241" s="9">
        <f>'Masse et Centrage'!$G$44</f>
        <v>932</v>
      </c>
      <c r="D1241" s="8">
        <f t="shared" si="233"/>
        <v>1.1277999999999728</v>
      </c>
      <c r="E1241" s="9">
        <v>1043</v>
      </c>
      <c r="G1241" s="8">
        <f t="shared" si="234"/>
        <v>1.1277999999999728</v>
      </c>
      <c r="H1241" s="9">
        <v>-1000</v>
      </c>
      <c r="J1241" s="8">
        <f t="shared" si="235"/>
        <v>1.1278</v>
      </c>
      <c r="K1241" s="9">
        <f>IF(J1241=N2,'Masse et Centrage'!$G$44,-1000)</f>
        <v>-1000</v>
      </c>
      <c r="L1241" s="9">
        <f t="shared" si="231"/>
        <v>0</v>
      </c>
    </row>
    <row r="1242" spans="1:12" ht="15">
      <c r="A1242" s="8">
        <f t="shared" si="232"/>
        <v>1.1279999999999728</v>
      </c>
      <c r="B1242" s="9">
        <f>'Masse et Centrage'!$G$44</f>
        <v>932</v>
      </c>
      <c r="D1242" s="8">
        <f t="shared" si="233"/>
        <v>1.1279999999999728</v>
      </c>
      <c r="E1242" s="9">
        <v>1043</v>
      </c>
      <c r="G1242" s="8">
        <f t="shared" si="234"/>
        <v>1.1279999999999728</v>
      </c>
      <c r="H1242" s="9">
        <v>-1000</v>
      </c>
      <c r="J1242" s="8">
        <f t="shared" si="235"/>
        <v>1.128</v>
      </c>
      <c r="K1242" s="9">
        <f>IF(J1242=N2,'Masse et Centrage'!$G$44,-1000)</f>
        <v>-1000</v>
      </c>
      <c r="L1242" s="9">
        <f t="shared" si="231"/>
        <v>0</v>
      </c>
    </row>
    <row r="1243" spans="1:12" ht="15">
      <c r="A1243" s="8">
        <f t="shared" si="232"/>
        <v>1.1281999999999728</v>
      </c>
      <c r="B1243" s="9">
        <f>'Masse et Centrage'!$G$44</f>
        <v>932</v>
      </c>
      <c r="D1243" s="8">
        <f t="shared" si="233"/>
        <v>1.1281999999999728</v>
      </c>
      <c r="E1243" s="9">
        <v>1043</v>
      </c>
      <c r="G1243" s="8">
        <f t="shared" si="234"/>
        <v>1.1281999999999728</v>
      </c>
      <c r="H1243" s="9">
        <v>-1000</v>
      </c>
      <c r="J1243" s="8">
        <f t="shared" si="235"/>
        <v>1.1282</v>
      </c>
      <c r="K1243" s="9">
        <f>IF(J1243=N2,'Masse et Centrage'!$G$44,-1000)</f>
        <v>-1000</v>
      </c>
      <c r="L1243" s="9">
        <f t="shared" si="231"/>
        <v>0</v>
      </c>
    </row>
    <row r="1244" spans="1:12" ht="15">
      <c r="A1244" s="8">
        <f t="shared" si="232"/>
        <v>1.1283999999999728</v>
      </c>
      <c r="B1244" s="9">
        <f>'Masse et Centrage'!$G$44</f>
        <v>932</v>
      </c>
      <c r="D1244" s="8">
        <f t="shared" si="233"/>
        <v>1.1283999999999728</v>
      </c>
      <c r="E1244" s="9">
        <v>1043</v>
      </c>
      <c r="G1244" s="8">
        <f t="shared" si="234"/>
        <v>1.1283999999999728</v>
      </c>
      <c r="H1244" s="9">
        <v>-1000</v>
      </c>
      <c r="J1244" s="8">
        <f t="shared" si="235"/>
        <v>1.1284</v>
      </c>
      <c r="K1244" s="9">
        <f>IF(J1244=N2,'Masse et Centrage'!$G$44,-1000)</f>
        <v>-1000</v>
      </c>
      <c r="L1244" s="9">
        <f t="shared" si="231"/>
        <v>0</v>
      </c>
    </row>
    <row r="1245" spans="1:12" ht="15">
      <c r="A1245" s="8">
        <f t="shared" si="232"/>
        <v>1.1285999999999727</v>
      </c>
      <c r="B1245" s="9">
        <f>'Masse et Centrage'!$G$44</f>
        <v>932</v>
      </c>
      <c r="D1245" s="8">
        <f t="shared" si="233"/>
        <v>1.1285999999999727</v>
      </c>
      <c r="E1245" s="9">
        <v>1043</v>
      </c>
      <c r="G1245" s="8">
        <f t="shared" si="234"/>
        <v>1.1285999999999727</v>
      </c>
      <c r="H1245" s="9">
        <v>-1000</v>
      </c>
      <c r="J1245" s="8">
        <f t="shared" si="235"/>
        <v>1.1286</v>
      </c>
      <c r="K1245" s="9">
        <f>IF(J1245=N2,'Masse et Centrage'!$G$44,-1000)</f>
        <v>-1000</v>
      </c>
      <c r="L1245" s="9">
        <f t="shared" si="231"/>
        <v>0</v>
      </c>
    </row>
    <row r="1246" spans="1:12" ht="15">
      <c r="A1246" s="8">
        <f t="shared" si="232"/>
        <v>1.1287999999999727</v>
      </c>
      <c r="B1246" s="9">
        <f>'Masse et Centrage'!$G$44</f>
        <v>932</v>
      </c>
      <c r="D1246" s="8">
        <f t="shared" si="233"/>
        <v>1.1287999999999727</v>
      </c>
      <c r="E1246" s="9">
        <v>1043</v>
      </c>
      <c r="G1246" s="8">
        <f t="shared" si="234"/>
        <v>1.1287999999999727</v>
      </c>
      <c r="H1246" s="9">
        <v>-1000</v>
      </c>
      <c r="J1246" s="8">
        <f t="shared" si="235"/>
        <v>1.1288</v>
      </c>
      <c r="K1246" s="9">
        <f>IF(J1246=N2,'Masse et Centrage'!$G$44,-1000)</f>
        <v>-1000</v>
      </c>
      <c r="L1246" s="9">
        <f t="shared" si="231"/>
        <v>0</v>
      </c>
    </row>
    <row r="1247" spans="1:12" ht="15">
      <c r="A1247" s="8">
        <f t="shared" si="232"/>
        <v>1.1289999999999727</v>
      </c>
      <c r="B1247" s="9">
        <f>'Masse et Centrage'!$G$44</f>
        <v>932</v>
      </c>
      <c r="D1247" s="8">
        <f t="shared" si="233"/>
        <v>1.1289999999999727</v>
      </c>
      <c r="E1247" s="9">
        <v>1043</v>
      </c>
      <c r="G1247" s="8">
        <f t="shared" si="234"/>
        <v>1.1289999999999727</v>
      </c>
      <c r="H1247" s="9">
        <v>-1000</v>
      </c>
      <c r="J1247" s="8">
        <f t="shared" si="235"/>
        <v>1.129</v>
      </c>
      <c r="K1247" s="9">
        <f>IF(J1247=N2,'Masse et Centrage'!$G$44,-1000)</f>
        <v>-1000</v>
      </c>
      <c r="L1247" s="9">
        <f t="shared" si="231"/>
        <v>0</v>
      </c>
    </row>
    <row r="1248" spans="1:12" ht="15">
      <c r="A1248" s="8">
        <f t="shared" si="232"/>
        <v>1.1291999999999727</v>
      </c>
      <c r="B1248" s="9">
        <f>'Masse et Centrage'!$G$44</f>
        <v>932</v>
      </c>
      <c r="D1248" s="8">
        <f t="shared" si="233"/>
        <v>1.1291999999999727</v>
      </c>
      <c r="E1248" s="9">
        <v>1043</v>
      </c>
      <c r="G1248" s="8">
        <f t="shared" si="234"/>
        <v>1.1291999999999727</v>
      </c>
      <c r="H1248" s="9">
        <v>-1000</v>
      </c>
      <c r="J1248" s="8">
        <f t="shared" si="235"/>
        <v>1.1292</v>
      </c>
      <c r="K1248" s="9">
        <f>IF(J1248=N2,'Masse et Centrage'!$G$44,-1000)</f>
        <v>-1000</v>
      </c>
      <c r="L1248" s="9">
        <f t="shared" si="231"/>
        <v>0</v>
      </c>
    </row>
    <row r="1249" spans="1:12" ht="15">
      <c r="A1249" s="8">
        <f t="shared" si="232"/>
        <v>1.1293999999999726</v>
      </c>
      <c r="B1249" s="9">
        <f>'Masse et Centrage'!$G$44</f>
        <v>932</v>
      </c>
      <c r="D1249" s="8">
        <f t="shared" si="233"/>
        <v>1.1293999999999726</v>
      </c>
      <c r="E1249" s="9">
        <v>1043</v>
      </c>
      <c r="G1249" s="8">
        <f t="shared" si="234"/>
        <v>1.1293999999999726</v>
      </c>
      <c r="H1249" s="9">
        <v>-1000</v>
      </c>
      <c r="J1249" s="8">
        <f t="shared" si="235"/>
        <v>1.1294</v>
      </c>
      <c r="K1249" s="9">
        <f>IF(J1249=N2,'Masse et Centrage'!$G$44,-1000)</f>
        <v>-1000</v>
      </c>
      <c r="L1249" s="9">
        <f t="shared" si="231"/>
        <v>0</v>
      </c>
    </row>
    <row r="1250" spans="1:12" ht="15">
      <c r="A1250" s="8">
        <f t="shared" si="232"/>
        <v>1.1295999999999726</v>
      </c>
      <c r="B1250" s="9">
        <f>'Masse et Centrage'!$G$44</f>
        <v>932</v>
      </c>
      <c r="D1250" s="8">
        <f t="shared" si="233"/>
        <v>1.1295999999999726</v>
      </c>
      <c r="E1250" s="9">
        <v>1043</v>
      </c>
      <c r="G1250" s="8">
        <f t="shared" si="234"/>
        <v>1.1295999999999726</v>
      </c>
      <c r="H1250" s="9">
        <v>-1000</v>
      </c>
      <c r="J1250" s="8">
        <f t="shared" si="235"/>
        <v>1.1296</v>
      </c>
      <c r="K1250" s="9">
        <f>IF(J1250=N2,'Masse et Centrage'!$G$44,-1000)</f>
        <v>-1000</v>
      </c>
      <c r="L1250" s="9">
        <f t="shared" si="231"/>
        <v>0</v>
      </c>
    </row>
    <row r="1251" spans="1:12" ht="15">
      <c r="A1251" s="8">
        <f t="shared" si="232"/>
        <v>1.1297999999999726</v>
      </c>
      <c r="B1251" s="9">
        <f>'Masse et Centrage'!$G$44</f>
        <v>932</v>
      </c>
      <c r="D1251" s="8">
        <f t="shared" si="233"/>
        <v>1.1297999999999726</v>
      </c>
      <c r="E1251" s="9">
        <v>1043</v>
      </c>
      <c r="G1251" s="8">
        <f t="shared" si="234"/>
        <v>1.1297999999999726</v>
      </c>
      <c r="H1251" s="9">
        <v>-1000</v>
      </c>
      <c r="J1251" s="8">
        <f t="shared" si="235"/>
        <v>1.1298</v>
      </c>
      <c r="K1251" s="9">
        <f>IF(J1251=N2,'Masse et Centrage'!$G$44,-1000)</f>
        <v>-1000</v>
      </c>
      <c r="L1251" s="9">
        <f t="shared" si="231"/>
        <v>0</v>
      </c>
    </row>
    <row r="1252" spans="1:12" ht="15">
      <c r="A1252" s="8">
        <f t="shared" si="232"/>
        <v>1.1299999999999726</v>
      </c>
      <c r="B1252" s="9">
        <f>'Masse et Centrage'!$G$44</f>
        <v>932</v>
      </c>
      <c r="D1252" s="8">
        <f t="shared" si="233"/>
        <v>1.1299999999999726</v>
      </c>
      <c r="E1252" s="9">
        <v>1043</v>
      </c>
      <c r="G1252" s="8">
        <f t="shared" si="234"/>
        <v>1.1299999999999726</v>
      </c>
      <c r="H1252" s="9">
        <v>-1000</v>
      </c>
      <c r="J1252" s="8">
        <f t="shared" si="235"/>
        <v>1.13</v>
      </c>
      <c r="K1252" s="9">
        <f>IF(J1252=N2,'Masse et Centrage'!$G$44,-1000)</f>
        <v>-1000</v>
      </c>
      <c r="L1252" s="9">
        <f t="shared" si="231"/>
        <v>0</v>
      </c>
    </row>
    <row r="1253" spans="1:12" ht="15">
      <c r="A1253" s="8">
        <f t="shared" si="232"/>
        <v>1.1301999999999726</v>
      </c>
      <c r="B1253" s="9">
        <f>'Masse et Centrage'!$G$44</f>
        <v>932</v>
      </c>
      <c r="D1253" s="8">
        <f t="shared" si="233"/>
        <v>1.1301999999999726</v>
      </c>
      <c r="E1253" s="9">
        <v>1043</v>
      </c>
      <c r="G1253" s="8">
        <f t="shared" si="234"/>
        <v>1.1301999999999726</v>
      </c>
      <c r="H1253" s="9">
        <v>-1000</v>
      </c>
      <c r="J1253" s="8">
        <f t="shared" si="235"/>
        <v>1.1302</v>
      </c>
      <c r="K1253" s="9">
        <f>IF(J1253=N2,'Masse et Centrage'!$G$44,-1000)</f>
        <v>-1000</v>
      </c>
      <c r="L1253" s="9">
        <f t="shared" si="231"/>
        <v>0</v>
      </c>
    </row>
    <row r="1254" spans="1:12" ht="15">
      <c r="A1254" s="8">
        <f t="shared" si="232"/>
        <v>1.1303999999999725</v>
      </c>
      <c r="B1254" s="9">
        <f>'Masse et Centrage'!$G$44</f>
        <v>932</v>
      </c>
      <c r="D1254" s="8">
        <f t="shared" si="233"/>
        <v>1.1303999999999725</v>
      </c>
      <c r="E1254" s="9">
        <v>1043</v>
      </c>
      <c r="G1254" s="8">
        <f t="shared" si="234"/>
        <v>1.1303999999999725</v>
      </c>
      <c r="H1254" s="9">
        <v>-1000</v>
      </c>
      <c r="J1254" s="8">
        <f t="shared" si="235"/>
        <v>1.1304</v>
      </c>
      <c r="K1254" s="9">
        <f>IF(J1254=N2,'Masse et Centrage'!$G$44,-1000)</f>
        <v>-1000</v>
      </c>
      <c r="L1254" s="9">
        <f t="shared" si="231"/>
        <v>0</v>
      </c>
    </row>
    <row r="1255" spans="1:12" ht="15">
      <c r="A1255" s="8">
        <f t="shared" si="232"/>
        <v>1.1305999999999725</v>
      </c>
      <c r="B1255" s="9">
        <f>'Masse et Centrage'!$G$44</f>
        <v>932</v>
      </c>
      <c r="D1255" s="8">
        <f t="shared" si="233"/>
        <v>1.1305999999999725</v>
      </c>
      <c r="E1255" s="9">
        <v>1043</v>
      </c>
      <c r="G1255" s="8">
        <f t="shared" si="234"/>
        <v>1.1305999999999725</v>
      </c>
      <c r="H1255" s="9">
        <v>-1000</v>
      </c>
      <c r="J1255" s="8">
        <f t="shared" si="235"/>
        <v>1.1306</v>
      </c>
      <c r="K1255" s="9">
        <f>IF(J1255=N2,'Masse et Centrage'!$G$44,-1000)</f>
        <v>-1000</v>
      </c>
      <c r="L1255" s="9">
        <f t="shared" si="231"/>
        <v>0</v>
      </c>
    </row>
    <row r="1256" spans="1:12" ht="15">
      <c r="A1256" s="8">
        <f t="shared" si="232"/>
        <v>1.1307999999999725</v>
      </c>
      <c r="B1256" s="9">
        <f>'Masse et Centrage'!$G$44</f>
        <v>932</v>
      </c>
      <c r="D1256" s="8">
        <f t="shared" si="233"/>
        <v>1.1307999999999725</v>
      </c>
      <c r="E1256" s="9">
        <v>1043</v>
      </c>
      <c r="G1256" s="8">
        <f t="shared" si="234"/>
        <v>1.1307999999999725</v>
      </c>
      <c r="H1256" s="9">
        <v>-1000</v>
      </c>
      <c r="J1256" s="8">
        <f t="shared" si="235"/>
        <v>1.1308</v>
      </c>
      <c r="K1256" s="9">
        <f>IF(J1256=N2,'Masse et Centrage'!$G$44,-1000)</f>
        <v>-1000</v>
      </c>
      <c r="L1256" s="9">
        <f t="shared" si="231"/>
        <v>0</v>
      </c>
    </row>
    <row r="1257" spans="1:12" ht="15">
      <c r="A1257" s="8">
        <f t="shared" si="232"/>
        <v>1.1309999999999725</v>
      </c>
      <c r="B1257" s="9">
        <f>'Masse et Centrage'!$G$44</f>
        <v>932</v>
      </c>
      <c r="D1257" s="8">
        <f t="shared" si="233"/>
        <v>1.1309999999999725</v>
      </c>
      <c r="E1257" s="9">
        <v>1043</v>
      </c>
      <c r="G1257" s="8">
        <f t="shared" si="234"/>
        <v>1.1309999999999725</v>
      </c>
      <c r="H1257" s="9">
        <v>-1000</v>
      </c>
      <c r="J1257" s="8">
        <f t="shared" si="235"/>
        <v>1.131</v>
      </c>
      <c r="K1257" s="9">
        <f>IF(J1257=N2,'Masse et Centrage'!$G$44,-1000)</f>
        <v>-1000</v>
      </c>
      <c r="L1257" s="9">
        <f t="shared" si="231"/>
        <v>0</v>
      </c>
    </row>
    <row r="1258" spans="1:12" ht="15">
      <c r="A1258" s="8">
        <f t="shared" si="232"/>
        <v>1.1311999999999724</v>
      </c>
      <c r="B1258" s="9">
        <f>'Masse et Centrage'!$G$44</f>
        <v>932</v>
      </c>
      <c r="D1258" s="8">
        <f t="shared" si="233"/>
        <v>1.1311999999999724</v>
      </c>
      <c r="E1258" s="9">
        <v>1043</v>
      </c>
      <c r="G1258" s="8">
        <f t="shared" si="234"/>
        <v>1.1311999999999724</v>
      </c>
      <c r="H1258" s="9">
        <v>-1000</v>
      </c>
      <c r="J1258" s="8">
        <f t="shared" si="235"/>
        <v>1.1312</v>
      </c>
      <c r="K1258" s="9">
        <f>IF(J1258=N2,'Masse et Centrage'!$G$44,-1000)</f>
        <v>-1000</v>
      </c>
      <c r="L1258" s="9">
        <f t="shared" si="231"/>
        <v>0</v>
      </c>
    </row>
    <row r="1259" spans="1:12" ht="15">
      <c r="A1259" s="8">
        <f t="shared" si="232"/>
        <v>1.1313999999999724</v>
      </c>
      <c r="B1259" s="9">
        <f>'Masse et Centrage'!$G$44</f>
        <v>932</v>
      </c>
      <c r="D1259" s="8">
        <f t="shared" si="233"/>
        <v>1.1313999999999724</v>
      </c>
      <c r="E1259" s="9">
        <v>1043</v>
      </c>
      <c r="G1259" s="8">
        <f t="shared" si="234"/>
        <v>1.1313999999999724</v>
      </c>
      <c r="H1259" s="9">
        <v>-1000</v>
      </c>
      <c r="J1259" s="8">
        <f t="shared" si="235"/>
        <v>1.1314</v>
      </c>
      <c r="K1259" s="9">
        <f>IF(J1259=N2,'Masse et Centrage'!$G$44,-1000)</f>
        <v>-1000</v>
      </c>
      <c r="L1259" s="9">
        <f t="shared" si="231"/>
        <v>0</v>
      </c>
    </row>
    <row r="1260" spans="1:12" ht="15">
      <c r="A1260" s="8">
        <f t="shared" si="232"/>
        <v>1.1315999999999724</v>
      </c>
      <c r="B1260" s="9">
        <f>'Masse et Centrage'!$G$44</f>
        <v>932</v>
      </c>
      <c r="D1260" s="8">
        <f t="shared" si="233"/>
        <v>1.1315999999999724</v>
      </c>
      <c r="E1260" s="9">
        <v>1043</v>
      </c>
      <c r="G1260" s="8">
        <f t="shared" si="234"/>
        <v>1.1315999999999724</v>
      </c>
      <c r="H1260" s="9">
        <v>-1000</v>
      </c>
      <c r="J1260" s="8">
        <f t="shared" si="235"/>
        <v>1.1316</v>
      </c>
      <c r="K1260" s="9">
        <f>IF(J1260=N2,'Masse et Centrage'!$G$44,-1000)</f>
        <v>-1000</v>
      </c>
      <c r="L1260" s="9">
        <f t="shared" si="231"/>
        <v>0</v>
      </c>
    </row>
    <row r="1261" spans="1:12" ht="15">
      <c r="A1261" s="8">
        <f t="shared" si="232"/>
        <v>1.1317999999999724</v>
      </c>
      <c r="B1261" s="9">
        <f>'Masse et Centrage'!$G$44</f>
        <v>932</v>
      </c>
      <c r="D1261" s="8">
        <f t="shared" si="233"/>
        <v>1.1317999999999724</v>
      </c>
      <c r="E1261" s="9">
        <v>1043</v>
      </c>
      <c r="G1261" s="8">
        <f t="shared" si="234"/>
        <v>1.1317999999999724</v>
      </c>
      <c r="H1261" s="9">
        <v>-1000</v>
      </c>
      <c r="J1261" s="8">
        <f t="shared" si="235"/>
        <v>1.1318</v>
      </c>
      <c r="K1261" s="9">
        <f>IF(J1261=N2,'Masse et Centrage'!$G$44,-1000)</f>
        <v>-1000</v>
      </c>
      <c r="L1261" s="9">
        <f t="shared" si="231"/>
        <v>0</v>
      </c>
    </row>
    <row r="1262" spans="1:12" ht="15">
      <c r="A1262" s="8">
        <f t="shared" si="232"/>
        <v>1.1319999999999724</v>
      </c>
      <c r="B1262" s="9">
        <f>'Masse et Centrage'!$G$44</f>
        <v>932</v>
      </c>
      <c r="D1262" s="8">
        <f t="shared" si="233"/>
        <v>1.1319999999999724</v>
      </c>
      <c r="E1262" s="9">
        <v>1043</v>
      </c>
      <c r="G1262" s="8">
        <f t="shared" si="234"/>
        <v>1.1319999999999724</v>
      </c>
      <c r="H1262" s="9">
        <v>-1000</v>
      </c>
      <c r="J1262" s="8">
        <f t="shared" si="235"/>
        <v>1.132</v>
      </c>
      <c r="K1262" s="9">
        <f>IF(J1262=N2,'Masse et Centrage'!$G$44,-1000)</f>
        <v>-1000</v>
      </c>
      <c r="L1262" s="9">
        <f t="shared" si="231"/>
        <v>0</v>
      </c>
    </row>
    <row r="1263" spans="1:12" ht="15">
      <c r="A1263" s="8">
        <f t="shared" si="232"/>
        <v>1.1321999999999723</v>
      </c>
      <c r="B1263" s="9">
        <f>'Masse et Centrage'!$G$44</f>
        <v>932</v>
      </c>
      <c r="D1263" s="8">
        <f t="shared" si="233"/>
        <v>1.1321999999999723</v>
      </c>
      <c r="E1263" s="9">
        <v>1043</v>
      </c>
      <c r="G1263" s="8">
        <f t="shared" si="234"/>
        <v>1.1321999999999723</v>
      </c>
      <c r="H1263" s="9">
        <v>-1000</v>
      </c>
      <c r="J1263" s="8">
        <f t="shared" si="235"/>
        <v>1.1322</v>
      </c>
      <c r="K1263" s="9">
        <f>IF(J1263=N2,'Masse et Centrage'!$G$44,-1000)</f>
        <v>-1000</v>
      </c>
      <c r="L1263" s="9">
        <f t="shared" si="231"/>
        <v>0</v>
      </c>
    </row>
    <row r="1264" spans="1:12" ht="15">
      <c r="A1264" s="8">
        <f t="shared" si="232"/>
        <v>1.1323999999999723</v>
      </c>
      <c r="B1264" s="9">
        <f>'Masse et Centrage'!$G$44</f>
        <v>932</v>
      </c>
      <c r="D1264" s="8">
        <f t="shared" si="233"/>
        <v>1.1323999999999723</v>
      </c>
      <c r="E1264" s="9">
        <v>1043</v>
      </c>
      <c r="G1264" s="8">
        <f t="shared" si="234"/>
        <v>1.1323999999999723</v>
      </c>
      <c r="H1264" s="9">
        <v>-1000</v>
      </c>
      <c r="J1264" s="8">
        <f t="shared" si="235"/>
        <v>1.1324</v>
      </c>
      <c r="K1264" s="9">
        <f>IF(J1264=N2,'Masse et Centrage'!$G$44,-1000)</f>
        <v>-1000</v>
      </c>
      <c r="L1264" s="9">
        <f t="shared" si="231"/>
        <v>0</v>
      </c>
    </row>
    <row r="1265" spans="1:12" ht="15">
      <c r="A1265" s="8">
        <f t="shared" si="232"/>
        <v>1.1325999999999723</v>
      </c>
      <c r="B1265" s="9">
        <f>'Masse et Centrage'!$G$44</f>
        <v>932</v>
      </c>
      <c r="D1265" s="8">
        <f t="shared" si="233"/>
        <v>1.1325999999999723</v>
      </c>
      <c r="E1265" s="9">
        <v>1043</v>
      </c>
      <c r="G1265" s="8">
        <f t="shared" si="234"/>
        <v>1.1325999999999723</v>
      </c>
      <c r="H1265" s="9">
        <v>-1000</v>
      </c>
      <c r="J1265" s="8">
        <f t="shared" si="235"/>
        <v>1.1326</v>
      </c>
      <c r="K1265" s="9">
        <f>IF(J1265=N2,'Masse et Centrage'!$G$44,-1000)</f>
        <v>-1000</v>
      </c>
      <c r="L1265" s="9">
        <f t="shared" si="231"/>
        <v>0</v>
      </c>
    </row>
    <row r="1266" spans="1:12" ht="15">
      <c r="A1266" s="8">
        <f t="shared" si="232"/>
        <v>1.1327999999999723</v>
      </c>
      <c r="B1266" s="9">
        <f>'Masse et Centrage'!$G$44</f>
        <v>932</v>
      </c>
      <c r="D1266" s="8">
        <f t="shared" si="233"/>
        <v>1.1327999999999723</v>
      </c>
      <c r="E1266" s="9">
        <v>1043</v>
      </c>
      <c r="G1266" s="8">
        <f t="shared" si="234"/>
        <v>1.1327999999999723</v>
      </c>
      <c r="H1266" s="9">
        <v>-1000</v>
      </c>
      <c r="J1266" s="8">
        <f t="shared" si="235"/>
        <v>1.1328</v>
      </c>
      <c r="K1266" s="9">
        <f>IF(J1266=N2,'Masse et Centrage'!$G$44,-1000)</f>
        <v>-1000</v>
      </c>
      <c r="L1266" s="9">
        <f t="shared" si="231"/>
        <v>0</v>
      </c>
    </row>
    <row r="1267" spans="1:12" ht="15">
      <c r="A1267" s="8">
        <f t="shared" si="232"/>
        <v>1.1329999999999723</v>
      </c>
      <c r="B1267" s="9">
        <f>'Masse et Centrage'!$G$44</f>
        <v>932</v>
      </c>
      <c r="D1267" s="8">
        <f t="shared" si="233"/>
        <v>1.1329999999999723</v>
      </c>
      <c r="E1267" s="9">
        <v>1043</v>
      </c>
      <c r="G1267" s="8">
        <f t="shared" si="234"/>
        <v>1.1329999999999723</v>
      </c>
      <c r="H1267" s="9">
        <v>-1000</v>
      </c>
      <c r="J1267" s="8">
        <f t="shared" si="235"/>
        <v>1.133</v>
      </c>
      <c r="K1267" s="9">
        <f>IF(J1267=N2,'Masse et Centrage'!$G$44,-1000)</f>
        <v>-1000</v>
      </c>
      <c r="L1267" s="9">
        <f t="shared" si="231"/>
        <v>0</v>
      </c>
    </row>
    <row r="1268" spans="1:12" ht="15">
      <c r="A1268" s="8">
        <f t="shared" si="232"/>
        <v>1.1331999999999722</v>
      </c>
      <c r="B1268" s="9">
        <f>'Masse et Centrage'!$G$44</f>
        <v>932</v>
      </c>
      <c r="D1268" s="8">
        <f t="shared" si="233"/>
        <v>1.1331999999999722</v>
      </c>
      <c r="E1268" s="9">
        <v>1043</v>
      </c>
      <c r="G1268" s="8">
        <f t="shared" si="234"/>
        <v>1.1331999999999722</v>
      </c>
      <c r="H1268" s="9">
        <v>-1000</v>
      </c>
      <c r="J1268" s="8">
        <f t="shared" si="235"/>
        <v>1.1332</v>
      </c>
      <c r="K1268" s="9">
        <f>IF(J1268=N2,'Masse et Centrage'!$G$44,-1000)</f>
        <v>-1000</v>
      </c>
      <c r="L1268" s="9">
        <f t="shared" si="231"/>
        <v>0</v>
      </c>
    </row>
    <row r="1269" spans="1:12" ht="15">
      <c r="A1269" s="8">
        <f t="shared" si="232"/>
        <v>1.1333999999999722</v>
      </c>
      <c r="B1269" s="9">
        <f>'Masse et Centrage'!$G$44</f>
        <v>932</v>
      </c>
      <c r="D1269" s="8">
        <f t="shared" si="233"/>
        <v>1.1333999999999722</v>
      </c>
      <c r="E1269" s="9">
        <v>1043</v>
      </c>
      <c r="G1269" s="8">
        <f t="shared" si="234"/>
        <v>1.1333999999999722</v>
      </c>
      <c r="H1269" s="9">
        <v>-1000</v>
      </c>
      <c r="J1269" s="8">
        <f t="shared" si="235"/>
        <v>1.1334</v>
      </c>
      <c r="K1269" s="9">
        <f>IF(J1269=N2,'Masse et Centrage'!$G$44,-1000)</f>
        <v>-1000</v>
      </c>
      <c r="L1269" s="9">
        <f t="shared" si="231"/>
        <v>0</v>
      </c>
    </row>
    <row r="1270" spans="1:12" ht="15">
      <c r="A1270" s="8">
        <f t="shared" si="232"/>
        <v>1.1335999999999722</v>
      </c>
      <c r="B1270" s="9">
        <f>'Masse et Centrage'!$G$44</f>
        <v>932</v>
      </c>
      <c r="D1270" s="8">
        <f t="shared" si="233"/>
        <v>1.1335999999999722</v>
      </c>
      <c r="E1270" s="9">
        <v>1043</v>
      </c>
      <c r="G1270" s="8">
        <f t="shared" si="234"/>
        <v>1.1335999999999722</v>
      </c>
      <c r="H1270" s="9">
        <v>-1000</v>
      </c>
      <c r="J1270" s="8">
        <f t="shared" si="235"/>
        <v>1.1336</v>
      </c>
      <c r="K1270" s="9">
        <f>IF(J1270=N2,'Masse et Centrage'!$G$44,-1000)</f>
        <v>-1000</v>
      </c>
      <c r="L1270" s="9">
        <f t="shared" si="231"/>
        <v>0</v>
      </c>
    </row>
    <row r="1271" spans="1:12" ht="15">
      <c r="A1271" s="8">
        <f t="shared" si="232"/>
        <v>1.1337999999999722</v>
      </c>
      <c r="B1271" s="9">
        <f>'Masse et Centrage'!$G$44</f>
        <v>932</v>
      </c>
      <c r="D1271" s="8">
        <f t="shared" si="233"/>
        <v>1.1337999999999722</v>
      </c>
      <c r="E1271" s="9">
        <v>1043</v>
      </c>
      <c r="G1271" s="8">
        <f t="shared" si="234"/>
        <v>1.1337999999999722</v>
      </c>
      <c r="H1271" s="9">
        <v>-1000</v>
      </c>
      <c r="J1271" s="8">
        <f t="shared" si="235"/>
        <v>1.1338</v>
      </c>
      <c r="K1271" s="9">
        <f>IF(J1271=N2,'Masse et Centrage'!$G$44,-1000)</f>
        <v>-1000</v>
      </c>
      <c r="L1271" s="9">
        <f t="shared" si="231"/>
        <v>0</v>
      </c>
    </row>
    <row r="1272" spans="1:12" ht="15">
      <c r="A1272" s="8">
        <f t="shared" si="232"/>
        <v>1.1339999999999721</v>
      </c>
      <c r="B1272" s="9">
        <f>'Masse et Centrage'!$G$44</f>
        <v>932</v>
      </c>
      <c r="D1272" s="8">
        <f t="shared" si="233"/>
        <v>1.1339999999999721</v>
      </c>
      <c r="E1272" s="9">
        <v>1043</v>
      </c>
      <c r="G1272" s="8">
        <f t="shared" si="234"/>
        <v>1.1339999999999721</v>
      </c>
      <c r="H1272" s="9">
        <v>-1000</v>
      </c>
      <c r="J1272" s="8">
        <f t="shared" si="235"/>
        <v>1.134</v>
      </c>
      <c r="K1272" s="9">
        <f>IF(J1272=N2,'Masse et Centrage'!$G$44,-1000)</f>
        <v>-1000</v>
      </c>
      <c r="L1272" s="9">
        <f t="shared" si="231"/>
        <v>0</v>
      </c>
    </row>
    <row r="1273" spans="1:12" ht="15">
      <c r="A1273" s="8">
        <f t="shared" si="232"/>
        <v>1.1341999999999721</v>
      </c>
      <c r="B1273" s="9">
        <f>'Masse et Centrage'!$G$44</f>
        <v>932</v>
      </c>
      <c r="D1273" s="8">
        <f t="shared" si="233"/>
        <v>1.1341999999999721</v>
      </c>
      <c r="E1273" s="9">
        <v>1043</v>
      </c>
      <c r="G1273" s="8">
        <f t="shared" si="234"/>
        <v>1.1341999999999721</v>
      </c>
      <c r="H1273" s="9">
        <v>-1000</v>
      </c>
      <c r="J1273" s="8">
        <f t="shared" si="235"/>
        <v>1.1342</v>
      </c>
      <c r="K1273" s="9">
        <f>IF(J1273=N2,'Masse et Centrage'!$G$44,-1000)</f>
        <v>-1000</v>
      </c>
      <c r="L1273" s="9">
        <f t="shared" si="231"/>
        <v>0</v>
      </c>
    </row>
    <row r="1274" spans="1:12" ht="15">
      <c r="A1274" s="8">
        <f t="shared" si="232"/>
        <v>1.134399999999972</v>
      </c>
      <c r="B1274" s="9">
        <f>'Masse et Centrage'!$G$44</f>
        <v>932</v>
      </c>
      <c r="D1274" s="8">
        <f t="shared" si="233"/>
        <v>1.134399999999972</v>
      </c>
      <c r="E1274" s="9">
        <v>1043</v>
      </c>
      <c r="G1274" s="8">
        <f t="shared" si="234"/>
        <v>1.134399999999972</v>
      </c>
      <c r="H1274" s="9">
        <v>-1000</v>
      </c>
      <c r="J1274" s="8">
        <f t="shared" si="235"/>
        <v>1.1344</v>
      </c>
      <c r="K1274" s="9">
        <f>IF(J1274=N2,'Masse et Centrage'!$G$44,-1000)</f>
        <v>-1000</v>
      </c>
      <c r="L1274" s="9">
        <f t="shared" si="231"/>
        <v>0</v>
      </c>
    </row>
    <row r="1275" spans="1:12" ht="15">
      <c r="A1275" s="8">
        <f t="shared" si="232"/>
        <v>1.134599999999972</v>
      </c>
      <c r="B1275" s="9">
        <f>'Masse et Centrage'!$G$44</f>
        <v>932</v>
      </c>
      <c r="D1275" s="8">
        <f t="shared" si="233"/>
        <v>1.134599999999972</v>
      </c>
      <c r="E1275" s="9">
        <v>1043</v>
      </c>
      <c r="G1275" s="8">
        <f t="shared" si="234"/>
        <v>1.134599999999972</v>
      </c>
      <c r="H1275" s="9">
        <v>-1000</v>
      </c>
      <c r="J1275" s="8">
        <f t="shared" si="235"/>
        <v>1.1346</v>
      </c>
      <c r="K1275" s="9">
        <f>IF(J1275=N2,'Masse et Centrage'!$G$44,-1000)</f>
        <v>-1000</v>
      </c>
      <c r="L1275" s="9">
        <f t="shared" si="231"/>
        <v>0</v>
      </c>
    </row>
    <row r="1276" spans="1:12" ht="15">
      <c r="A1276" s="8">
        <f t="shared" si="232"/>
        <v>1.134799999999972</v>
      </c>
      <c r="B1276" s="9">
        <f>'Masse et Centrage'!$G$44</f>
        <v>932</v>
      </c>
      <c r="D1276" s="8">
        <f t="shared" si="233"/>
        <v>1.134799999999972</v>
      </c>
      <c r="E1276" s="9">
        <v>1043</v>
      </c>
      <c r="G1276" s="8">
        <f t="shared" si="234"/>
        <v>1.134799999999972</v>
      </c>
      <c r="H1276" s="9">
        <v>-1000</v>
      </c>
      <c r="J1276" s="8">
        <f t="shared" si="235"/>
        <v>1.1348</v>
      </c>
      <c r="K1276" s="9">
        <f>IF(J1276=N2,'Masse et Centrage'!$G$44,-1000)</f>
        <v>-1000</v>
      </c>
      <c r="L1276" s="9">
        <f t="shared" si="231"/>
        <v>0</v>
      </c>
    </row>
    <row r="1277" spans="1:12" ht="15">
      <c r="A1277" s="8">
        <f t="shared" si="232"/>
        <v>1.134999999999972</v>
      </c>
      <c r="B1277" s="9">
        <f>'Masse et Centrage'!$G$44</f>
        <v>932</v>
      </c>
      <c r="D1277" s="8">
        <f t="shared" si="233"/>
        <v>1.134999999999972</v>
      </c>
      <c r="E1277" s="9">
        <v>1043</v>
      </c>
      <c r="G1277" s="8">
        <f t="shared" si="234"/>
        <v>1.134999999999972</v>
      </c>
      <c r="H1277" s="9">
        <v>-1000</v>
      </c>
      <c r="J1277" s="8">
        <f t="shared" si="235"/>
        <v>1.135</v>
      </c>
      <c r="K1277" s="9">
        <f>IF(J1277=N2,'Masse et Centrage'!$G$44,-1000)</f>
        <v>-1000</v>
      </c>
      <c r="L1277" s="9">
        <f t="shared" si="231"/>
        <v>0</v>
      </c>
    </row>
    <row r="1278" spans="1:12" ht="15">
      <c r="A1278" s="8">
        <f t="shared" si="232"/>
        <v>1.135199999999972</v>
      </c>
      <c r="B1278" s="9">
        <f>'Masse et Centrage'!$G$44</f>
        <v>932</v>
      </c>
      <c r="D1278" s="8">
        <f t="shared" si="233"/>
        <v>1.135199999999972</v>
      </c>
      <c r="E1278" s="9">
        <v>1043</v>
      </c>
      <c r="G1278" s="8">
        <f t="shared" si="234"/>
        <v>1.135199999999972</v>
      </c>
      <c r="H1278" s="9">
        <v>-1000</v>
      </c>
      <c r="J1278" s="8">
        <f t="shared" si="235"/>
        <v>1.1352</v>
      </c>
      <c r="K1278" s="9">
        <f>IF(J1278=N2,'Masse et Centrage'!$G$44,-1000)</f>
        <v>-1000</v>
      </c>
      <c r="L1278" s="9">
        <f t="shared" si="231"/>
        <v>0</v>
      </c>
    </row>
    <row r="1279" spans="1:12" ht="15">
      <c r="A1279" s="8">
        <f t="shared" si="232"/>
        <v>1.135399999999972</v>
      </c>
      <c r="B1279" s="9">
        <f>'Masse et Centrage'!$G$44</f>
        <v>932</v>
      </c>
      <c r="D1279" s="8">
        <f t="shared" si="233"/>
        <v>1.135399999999972</v>
      </c>
      <c r="E1279" s="9">
        <v>1043</v>
      </c>
      <c r="G1279" s="8">
        <f t="shared" si="234"/>
        <v>1.135399999999972</v>
      </c>
      <c r="H1279" s="9">
        <v>-1000</v>
      </c>
      <c r="J1279" s="8">
        <f t="shared" si="235"/>
        <v>1.1354</v>
      </c>
      <c r="K1279" s="9">
        <f>IF(J1279=N2,'Masse et Centrage'!$G$44,-1000)</f>
        <v>-1000</v>
      </c>
      <c r="L1279" s="9">
        <f t="shared" si="231"/>
        <v>0</v>
      </c>
    </row>
    <row r="1280" spans="1:12" ht="15">
      <c r="A1280" s="8">
        <f t="shared" si="232"/>
        <v>1.135599999999972</v>
      </c>
      <c r="B1280" s="9">
        <f>'Masse et Centrage'!$G$44</f>
        <v>932</v>
      </c>
      <c r="D1280" s="8">
        <f t="shared" si="233"/>
        <v>1.135599999999972</v>
      </c>
      <c r="E1280" s="9">
        <v>1043</v>
      </c>
      <c r="G1280" s="8">
        <f t="shared" si="234"/>
        <v>1.135599999999972</v>
      </c>
      <c r="H1280" s="9">
        <v>-1000</v>
      </c>
      <c r="J1280" s="8">
        <f t="shared" si="235"/>
        <v>1.1356</v>
      </c>
      <c r="K1280" s="9">
        <f>IF(J1280=N2,'Masse et Centrage'!$G$44,-1000)</f>
        <v>-1000</v>
      </c>
      <c r="L1280" s="9">
        <f t="shared" si="231"/>
        <v>0</v>
      </c>
    </row>
    <row r="1281" spans="1:12" ht="15">
      <c r="A1281" s="8">
        <f t="shared" si="232"/>
        <v>1.135799999999972</v>
      </c>
      <c r="B1281" s="9">
        <f>'Masse et Centrage'!$G$44</f>
        <v>932</v>
      </c>
      <c r="D1281" s="8">
        <f t="shared" si="233"/>
        <v>1.135799999999972</v>
      </c>
      <c r="E1281" s="9">
        <v>1043</v>
      </c>
      <c r="G1281" s="8">
        <f t="shared" si="234"/>
        <v>1.135799999999972</v>
      </c>
      <c r="H1281" s="9">
        <v>-1000</v>
      </c>
      <c r="J1281" s="8">
        <f t="shared" si="235"/>
        <v>1.1358</v>
      </c>
      <c r="K1281" s="9">
        <f>IF(J1281=N2,'Masse et Centrage'!$G$44,-1000)</f>
        <v>-1000</v>
      </c>
      <c r="L1281" s="9">
        <f t="shared" si="231"/>
        <v>0</v>
      </c>
    </row>
    <row r="1282" spans="1:12" ht="15">
      <c r="A1282" s="8">
        <f t="shared" si="232"/>
        <v>1.135999999999972</v>
      </c>
      <c r="B1282" s="9">
        <f>'Masse et Centrage'!$G$44</f>
        <v>932</v>
      </c>
      <c r="D1282" s="8">
        <f t="shared" si="233"/>
        <v>1.135999999999972</v>
      </c>
      <c r="E1282" s="9">
        <v>1043</v>
      </c>
      <c r="G1282" s="8">
        <f t="shared" si="234"/>
        <v>1.135999999999972</v>
      </c>
      <c r="H1282" s="9">
        <v>-1000</v>
      </c>
      <c r="J1282" s="8">
        <f t="shared" si="235"/>
        <v>1.136</v>
      </c>
      <c r="K1282" s="9">
        <f>IF(J1282=N2,'Masse et Centrage'!$G$44,-1000)</f>
        <v>-1000</v>
      </c>
      <c r="L1282" s="9">
        <f t="shared" si="231"/>
        <v>0</v>
      </c>
    </row>
    <row r="1283" spans="1:12" ht="15">
      <c r="A1283" s="8">
        <f t="shared" si="232"/>
        <v>1.136199999999972</v>
      </c>
      <c r="B1283" s="9">
        <f>'Masse et Centrage'!$G$44</f>
        <v>932</v>
      </c>
      <c r="D1283" s="8">
        <f t="shared" si="233"/>
        <v>1.136199999999972</v>
      </c>
      <c r="E1283" s="9">
        <v>1043</v>
      </c>
      <c r="G1283" s="8">
        <f t="shared" si="234"/>
        <v>1.136199999999972</v>
      </c>
      <c r="H1283" s="9">
        <v>-1000</v>
      </c>
      <c r="J1283" s="8">
        <f t="shared" si="235"/>
        <v>1.1362</v>
      </c>
      <c r="K1283" s="9">
        <f>IF(J1283=N2,'Masse et Centrage'!$G$44,-1000)</f>
        <v>-1000</v>
      </c>
      <c r="L1283" s="9">
        <f aca="true" t="shared" si="236" ref="L1283:L1346">IF(K1283&gt;E1283,1,0)</f>
        <v>0</v>
      </c>
    </row>
    <row r="1284" spans="1:12" ht="15">
      <c r="A1284" s="8">
        <f aca="true" t="shared" si="237" ref="A1284:A1347">A1283+0.0002</f>
        <v>1.1363999999999719</v>
      </c>
      <c r="B1284" s="9">
        <f>'Masse et Centrage'!$G$44</f>
        <v>932</v>
      </c>
      <c r="D1284" s="8">
        <f aca="true" t="shared" si="238" ref="D1284:D1347">D1283+0.0002</f>
        <v>1.1363999999999719</v>
      </c>
      <c r="E1284" s="9">
        <v>1043</v>
      </c>
      <c r="G1284" s="8">
        <f aca="true" t="shared" si="239" ref="G1284:G1347">G1283+0.0002</f>
        <v>1.1363999999999719</v>
      </c>
      <c r="H1284" s="9">
        <v>-1000</v>
      </c>
      <c r="J1284" s="8">
        <f aca="true" t="shared" si="240" ref="J1284:J1347">ROUND(J1283+0.0002,4)</f>
        <v>1.1364</v>
      </c>
      <c r="K1284" s="9">
        <f>IF(J1284=N2,'Masse et Centrage'!$G$44,-1000)</f>
        <v>-1000</v>
      </c>
      <c r="L1284" s="9">
        <f t="shared" si="236"/>
        <v>0</v>
      </c>
    </row>
    <row r="1285" spans="1:12" ht="15">
      <c r="A1285" s="8">
        <f t="shared" si="237"/>
        <v>1.1365999999999719</v>
      </c>
      <c r="B1285" s="9">
        <f>'Masse et Centrage'!$G$44</f>
        <v>932</v>
      </c>
      <c r="D1285" s="8">
        <f t="shared" si="238"/>
        <v>1.1365999999999719</v>
      </c>
      <c r="E1285" s="9">
        <v>1043</v>
      </c>
      <c r="G1285" s="8">
        <f t="shared" si="239"/>
        <v>1.1365999999999719</v>
      </c>
      <c r="H1285" s="9">
        <v>-1000</v>
      </c>
      <c r="J1285" s="8">
        <f t="shared" si="240"/>
        <v>1.1366</v>
      </c>
      <c r="K1285" s="9">
        <f>IF(J1285=N2,'Masse et Centrage'!$G$44,-1000)</f>
        <v>-1000</v>
      </c>
      <c r="L1285" s="9">
        <f t="shared" si="236"/>
        <v>0</v>
      </c>
    </row>
    <row r="1286" spans="1:12" ht="15">
      <c r="A1286" s="8">
        <f t="shared" si="237"/>
        <v>1.1367999999999718</v>
      </c>
      <c r="B1286" s="9">
        <f>'Masse et Centrage'!$G$44</f>
        <v>932</v>
      </c>
      <c r="D1286" s="8">
        <f t="shared" si="238"/>
        <v>1.1367999999999718</v>
      </c>
      <c r="E1286" s="9">
        <v>1043</v>
      </c>
      <c r="G1286" s="8">
        <f t="shared" si="239"/>
        <v>1.1367999999999718</v>
      </c>
      <c r="H1286" s="9">
        <v>-1000</v>
      </c>
      <c r="J1286" s="8">
        <f t="shared" si="240"/>
        <v>1.1368</v>
      </c>
      <c r="K1286" s="9">
        <f>IF(J1286=N2,'Masse et Centrage'!$G$44,-1000)</f>
        <v>-1000</v>
      </c>
      <c r="L1286" s="9">
        <f t="shared" si="236"/>
        <v>0</v>
      </c>
    </row>
    <row r="1287" spans="1:12" ht="15">
      <c r="A1287" s="8">
        <f t="shared" si="237"/>
        <v>1.1369999999999718</v>
      </c>
      <c r="B1287" s="9">
        <f>'Masse et Centrage'!$G$44</f>
        <v>932</v>
      </c>
      <c r="D1287" s="8">
        <f t="shared" si="238"/>
        <v>1.1369999999999718</v>
      </c>
      <c r="E1287" s="9">
        <v>1043</v>
      </c>
      <c r="G1287" s="8">
        <f t="shared" si="239"/>
        <v>1.1369999999999718</v>
      </c>
      <c r="H1287" s="9">
        <v>-1000</v>
      </c>
      <c r="J1287" s="8">
        <f t="shared" si="240"/>
        <v>1.137</v>
      </c>
      <c r="K1287" s="9">
        <f>IF(J1287=N2,'Masse et Centrage'!$G$44,-1000)</f>
        <v>-1000</v>
      </c>
      <c r="L1287" s="9">
        <f t="shared" si="236"/>
        <v>0</v>
      </c>
    </row>
    <row r="1288" spans="1:12" ht="15">
      <c r="A1288" s="8">
        <f t="shared" si="237"/>
        <v>1.1371999999999718</v>
      </c>
      <c r="B1288" s="9">
        <f>'Masse et Centrage'!$G$44</f>
        <v>932</v>
      </c>
      <c r="D1288" s="8">
        <f t="shared" si="238"/>
        <v>1.1371999999999718</v>
      </c>
      <c r="E1288" s="9">
        <v>1043</v>
      </c>
      <c r="G1288" s="8">
        <f t="shared" si="239"/>
        <v>1.1371999999999718</v>
      </c>
      <c r="H1288" s="9">
        <v>-1000</v>
      </c>
      <c r="J1288" s="8">
        <f t="shared" si="240"/>
        <v>1.1372</v>
      </c>
      <c r="K1288" s="9">
        <f>IF(J1288=N2,'Masse et Centrage'!$G$44,-1000)</f>
        <v>-1000</v>
      </c>
      <c r="L1288" s="9">
        <f t="shared" si="236"/>
        <v>0</v>
      </c>
    </row>
    <row r="1289" spans="1:12" ht="15">
      <c r="A1289" s="8">
        <f t="shared" si="237"/>
        <v>1.1373999999999718</v>
      </c>
      <c r="B1289" s="9">
        <f>'Masse et Centrage'!$G$44</f>
        <v>932</v>
      </c>
      <c r="D1289" s="8">
        <f t="shared" si="238"/>
        <v>1.1373999999999718</v>
      </c>
      <c r="E1289" s="9">
        <v>1043</v>
      </c>
      <c r="G1289" s="8">
        <f t="shared" si="239"/>
        <v>1.1373999999999718</v>
      </c>
      <c r="H1289" s="9">
        <v>-1000</v>
      </c>
      <c r="J1289" s="8">
        <f t="shared" si="240"/>
        <v>1.1374</v>
      </c>
      <c r="K1289" s="9">
        <f>IF(J1289=N2,'Masse et Centrage'!$G$44,-1000)</f>
        <v>-1000</v>
      </c>
      <c r="L1289" s="9">
        <f t="shared" si="236"/>
        <v>0</v>
      </c>
    </row>
    <row r="1290" spans="1:12" ht="15">
      <c r="A1290" s="8">
        <f t="shared" si="237"/>
        <v>1.1375999999999717</v>
      </c>
      <c r="B1290" s="9">
        <f>'Masse et Centrage'!$G$44</f>
        <v>932</v>
      </c>
      <c r="D1290" s="8">
        <f t="shared" si="238"/>
        <v>1.1375999999999717</v>
      </c>
      <c r="E1290" s="9">
        <v>1043</v>
      </c>
      <c r="G1290" s="8">
        <f t="shared" si="239"/>
        <v>1.1375999999999717</v>
      </c>
      <c r="H1290" s="9">
        <v>-1000</v>
      </c>
      <c r="J1290" s="8">
        <f t="shared" si="240"/>
        <v>1.1376</v>
      </c>
      <c r="K1290" s="9">
        <f>IF(J1290=N2,'Masse et Centrage'!$G$44,-1000)</f>
        <v>-1000</v>
      </c>
      <c r="L1290" s="9">
        <f t="shared" si="236"/>
        <v>0</v>
      </c>
    </row>
    <row r="1291" spans="1:12" ht="15">
      <c r="A1291" s="8">
        <f t="shared" si="237"/>
        <v>1.1377999999999717</v>
      </c>
      <c r="B1291" s="9">
        <f>'Masse et Centrage'!$G$44</f>
        <v>932</v>
      </c>
      <c r="D1291" s="8">
        <f t="shared" si="238"/>
        <v>1.1377999999999717</v>
      </c>
      <c r="E1291" s="9">
        <v>1043</v>
      </c>
      <c r="G1291" s="8">
        <f t="shared" si="239"/>
        <v>1.1377999999999717</v>
      </c>
      <c r="H1291" s="9">
        <v>-1000</v>
      </c>
      <c r="J1291" s="8">
        <f t="shared" si="240"/>
        <v>1.1378</v>
      </c>
      <c r="K1291" s="9">
        <f>IF(J1291=N2,'Masse et Centrage'!$G$44,-1000)</f>
        <v>-1000</v>
      </c>
      <c r="L1291" s="9">
        <f t="shared" si="236"/>
        <v>0</v>
      </c>
    </row>
    <row r="1292" spans="1:12" ht="15">
      <c r="A1292" s="8">
        <f t="shared" si="237"/>
        <v>1.1379999999999717</v>
      </c>
      <c r="B1292" s="9">
        <f>'Masse et Centrage'!$G$44</f>
        <v>932</v>
      </c>
      <c r="D1292" s="8">
        <f t="shared" si="238"/>
        <v>1.1379999999999717</v>
      </c>
      <c r="E1292" s="9">
        <v>1043</v>
      </c>
      <c r="G1292" s="8">
        <f t="shared" si="239"/>
        <v>1.1379999999999717</v>
      </c>
      <c r="H1292" s="9">
        <v>-1000</v>
      </c>
      <c r="J1292" s="8">
        <f t="shared" si="240"/>
        <v>1.138</v>
      </c>
      <c r="K1292" s="9">
        <f>IF(J1292=N2,'Masse et Centrage'!$G$44,-1000)</f>
        <v>-1000</v>
      </c>
      <c r="L1292" s="9">
        <f t="shared" si="236"/>
        <v>0</v>
      </c>
    </row>
    <row r="1293" spans="1:12" ht="15">
      <c r="A1293" s="8">
        <f t="shared" si="237"/>
        <v>1.1381999999999717</v>
      </c>
      <c r="B1293" s="9">
        <f>'Masse et Centrage'!$G$44</f>
        <v>932</v>
      </c>
      <c r="D1293" s="8">
        <f t="shared" si="238"/>
        <v>1.1381999999999717</v>
      </c>
      <c r="E1293" s="9">
        <v>1043</v>
      </c>
      <c r="G1293" s="8">
        <f t="shared" si="239"/>
        <v>1.1381999999999717</v>
      </c>
      <c r="H1293" s="9">
        <v>-1000</v>
      </c>
      <c r="J1293" s="8">
        <f t="shared" si="240"/>
        <v>1.1382</v>
      </c>
      <c r="K1293" s="9">
        <f>IF(J1293=N2,'Masse et Centrage'!$G$44,-1000)</f>
        <v>-1000</v>
      </c>
      <c r="L1293" s="9">
        <f t="shared" si="236"/>
        <v>0</v>
      </c>
    </row>
    <row r="1294" spans="1:12" ht="15">
      <c r="A1294" s="8">
        <f t="shared" si="237"/>
        <v>1.1383999999999717</v>
      </c>
      <c r="B1294" s="9">
        <f>'Masse et Centrage'!$G$44</f>
        <v>932</v>
      </c>
      <c r="D1294" s="8">
        <f t="shared" si="238"/>
        <v>1.1383999999999717</v>
      </c>
      <c r="E1294" s="9">
        <v>1043</v>
      </c>
      <c r="G1294" s="8">
        <f t="shared" si="239"/>
        <v>1.1383999999999717</v>
      </c>
      <c r="H1294" s="9">
        <v>-1000</v>
      </c>
      <c r="J1294" s="8">
        <f t="shared" si="240"/>
        <v>1.1384</v>
      </c>
      <c r="K1294" s="9">
        <f>IF(J1294=N2,'Masse et Centrage'!$G$44,-1000)</f>
        <v>-1000</v>
      </c>
      <c r="L1294" s="9">
        <f t="shared" si="236"/>
        <v>0</v>
      </c>
    </row>
    <row r="1295" spans="1:12" ht="15">
      <c r="A1295" s="8">
        <f t="shared" si="237"/>
        <v>1.1385999999999716</v>
      </c>
      <c r="B1295" s="9">
        <f>'Masse et Centrage'!$G$44</f>
        <v>932</v>
      </c>
      <c r="D1295" s="8">
        <f t="shared" si="238"/>
        <v>1.1385999999999716</v>
      </c>
      <c r="E1295" s="9">
        <v>1043</v>
      </c>
      <c r="G1295" s="8">
        <f t="shared" si="239"/>
        <v>1.1385999999999716</v>
      </c>
      <c r="H1295" s="9">
        <v>-1000</v>
      </c>
      <c r="J1295" s="8">
        <f t="shared" si="240"/>
        <v>1.1386</v>
      </c>
      <c r="K1295" s="9">
        <f>IF(J1295=N2,'Masse et Centrage'!$G$44,-1000)</f>
        <v>-1000</v>
      </c>
      <c r="L1295" s="9">
        <f t="shared" si="236"/>
        <v>0</v>
      </c>
    </row>
    <row r="1296" spans="1:12" ht="15">
      <c r="A1296" s="8">
        <f t="shared" si="237"/>
        <v>1.1387999999999716</v>
      </c>
      <c r="B1296" s="9">
        <f>'Masse et Centrage'!$G$44</f>
        <v>932</v>
      </c>
      <c r="D1296" s="8">
        <f t="shared" si="238"/>
        <v>1.1387999999999716</v>
      </c>
      <c r="E1296" s="9">
        <v>1043</v>
      </c>
      <c r="G1296" s="8">
        <f t="shared" si="239"/>
        <v>1.1387999999999716</v>
      </c>
      <c r="H1296" s="9">
        <v>-1000</v>
      </c>
      <c r="J1296" s="8">
        <f t="shared" si="240"/>
        <v>1.1388</v>
      </c>
      <c r="K1296" s="9">
        <f>IF(J1296=N2,'Masse et Centrage'!$G$44,-1000)</f>
        <v>-1000</v>
      </c>
      <c r="L1296" s="9">
        <f t="shared" si="236"/>
        <v>0</v>
      </c>
    </row>
    <row r="1297" spans="1:12" ht="15">
      <c r="A1297" s="8">
        <f t="shared" si="237"/>
        <v>1.1389999999999716</v>
      </c>
      <c r="B1297" s="9">
        <f>'Masse et Centrage'!$G$44</f>
        <v>932</v>
      </c>
      <c r="D1297" s="8">
        <f t="shared" si="238"/>
        <v>1.1389999999999716</v>
      </c>
      <c r="E1297" s="9">
        <v>1043</v>
      </c>
      <c r="G1297" s="8">
        <f t="shared" si="239"/>
        <v>1.1389999999999716</v>
      </c>
      <c r="H1297" s="9">
        <v>-1000</v>
      </c>
      <c r="J1297" s="8">
        <f t="shared" si="240"/>
        <v>1.139</v>
      </c>
      <c r="K1297" s="9">
        <f>IF(J1297=N2,'Masse et Centrage'!$G$44,-1000)</f>
        <v>-1000</v>
      </c>
      <c r="L1297" s="9">
        <f t="shared" si="236"/>
        <v>0</v>
      </c>
    </row>
    <row r="1298" spans="1:12" ht="15">
      <c r="A1298" s="8">
        <f t="shared" si="237"/>
        <v>1.1391999999999716</v>
      </c>
      <c r="B1298" s="9">
        <f>'Masse et Centrage'!$G$44</f>
        <v>932</v>
      </c>
      <c r="D1298" s="8">
        <f t="shared" si="238"/>
        <v>1.1391999999999716</v>
      </c>
      <c r="E1298" s="9">
        <v>1043</v>
      </c>
      <c r="G1298" s="8">
        <f t="shared" si="239"/>
        <v>1.1391999999999716</v>
      </c>
      <c r="H1298" s="9">
        <v>-1000</v>
      </c>
      <c r="J1298" s="8">
        <f t="shared" si="240"/>
        <v>1.1392</v>
      </c>
      <c r="K1298" s="9">
        <f>IF(J1298=N2,'Masse et Centrage'!$G$44,-1000)</f>
        <v>-1000</v>
      </c>
      <c r="L1298" s="9">
        <f t="shared" si="236"/>
        <v>0</v>
      </c>
    </row>
    <row r="1299" spans="1:12" ht="15">
      <c r="A1299" s="8">
        <f t="shared" si="237"/>
        <v>1.1393999999999715</v>
      </c>
      <c r="B1299" s="9">
        <f>'Masse et Centrage'!$G$44</f>
        <v>932</v>
      </c>
      <c r="D1299" s="8">
        <f t="shared" si="238"/>
        <v>1.1393999999999715</v>
      </c>
      <c r="E1299" s="9">
        <v>1043</v>
      </c>
      <c r="G1299" s="8">
        <f t="shared" si="239"/>
        <v>1.1393999999999715</v>
      </c>
      <c r="H1299" s="9">
        <v>-1000</v>
      </c>
      <c r="J1299" s="8">
        <f t="shared" si="240"/>
        <v>1.1394</v>
      </c>
      <c r="K1299" s="9">
        <f>IF(J1299=N2,'Masse et Centrage'!$G$44,-1000)</f>
        <v>-1000</v>
      </c>
      <c r="L1299" s="9">
        <f t="shared" si="236"/>
        <v>0</v>
      </c>
    </row>
    <row r="1300" spans="1:12" ht="15">
      <c r="A1300" s="8">
        <f t="shared" si="237"/>
        <v>1.1395999999999715</v>
      </c>
      <c r="B1300" s="9">
        <f>'Masse et Centrage'!$G$44</f>
        <v>932</v>
      </c>
      <c r="D1300" s="8">
        <f t="shared" si="238"/>
        <v>1.1395999999999715</v>
      </c>
      <c r="E1300" s="9">
        <v>1043</v>
      </c>
      <c r="G1300" s="8">
        <f t="shared" si="239"/>
        <v>1.1395999999999715</v>
      </c>
      <c r="H1300" s="9">
        <v>-1000</v>
      </c>
      <c r="J1300" s="8">
        <f t="shared" si="240"/>
        <v>1.1396</v>
      </c>
      <c r="K1300" s="9">
        <f>IF(J1300=N2,'Masse et Centrage'!$G$44,-1000)</f>
        <v>-1000</v>
      </c>
      <c r="L1300" s="9">
        <f t="shared" si="236"/>
        <v>0</v>
      </c>
    </row>
    <row r="1301" spans="1:12" ht="15">
      <c r="A1301" s="8">
        <f t="shared" si="237"/>
        <v>1.1397999999999715</v>
      </c>
      <c r="B1301" s="9">
        <f>'Masse et Centrage'!$G$44</f>
        <v>932</v>
      </c>
      <c r="D1301" s="8">
        <f t="shared" si="238"/>
        <v>1.1397999999999715</v>
      </c>
      <c r="E1301" s="9">
        <v>1043</v>
      </c>
      <c r="G1301" s="8">
        <f t="shared" si="239"/>
        <v>1.1397999999999715</v>
      </c>
      <c r="H1301" s="9">
        <v>-1000</v>
      </c>
      <c r="J1301" s="8">
        <f t="shared" si="240"/>
        <v>1.1398</v>
      </c>
      <c r="K1301" s="9">
        <f>IF(J1301=N2,'Masse et Centrage'!$G$44,-1000)</f>
        <v>-1000</v>
      </c>
      <c r="L1301" s="9">
        <f t="shared" si="236"/>
        <v>0</v>
      </c>
    </row>
    <row r="1302" spans="1:12" ht="15">
      <c r="A1302" s="8">
        <f t="shared" si="237"/>
        <v>1.1399999999999715</v>
      </c>
      <c r="B1302" s="9">
        <f>'Masse et Centrage'!$G$44</f>
        <v>932</v>
      </c>
      <c r="D1302" s="8">
        <f t="shared" si="238"/>
        <v>1.1399999999999715</v>
      </c>
      <c r="E1302" s="9">
        <v>1043</v>
      </c>
      <c r="G1302" s="8">
        <f t="shared" si="239"/>
        <v>1.1399999999999715</v>
      </c>
      <c r="H1302" s="9">
        <v>-1000</v>
      </c>
      <c r="J1302" s="8">
        <f t="shared" si="240"/>
        <v>1.14</v>
      </c>
      <c r="K1302" s="9">
        <f>IF(J1302=N2,'Masse et Centrage'!$G$44,-1000)</f>
        <v>-1000</v>
      </c>
      <c r="L1302" s="9">
        <f t="shared" si="236"/>
        <v>0</v>
      </c>
    </row>
    <row r="1303" spans="1:12" ht="15">
      <c r="A1303" s="8">
        <f t="shared" si="237"/>
        <v>1.1401999999999715</v>
      </c>
      <c r="B1303" s="9">
        <f>'Masse et Centrage'!$G$44</f>
        <v>932</v>
      </c>
      <c r="D1303" s="8">
        <f t="shared" si="238"/>
        <v>1.1401999999999715</v>
      </c>
      <c r="E1303" s="9">
        <v>1043</v>
      </c>
      <c r="G1303" s="8">
        <f t="shared" si="239"/>
        <v>1.1401999999999715</v>
      </c>
      <c r="H1303" s="9">
        <v>-1000</v>
      </c>
      <c r="J1303" s="8">
        <f t="shared" si="240"/>
        <v>1.1402</v>
      </c>
      <c r="K1303" s="9">
        <f>IF(J1303=N2,'Masse et Centrage'!$G$44,-1000)</f>
        <v>-1000</v>
      </c>
      <c r="L1303" s="9">
        <f t="shared" si="236"/>
        <v>0</v>
      </c>
    </row>
    <row r="1304" spans="1:12" ht="15">
      <c r="A1304" s="8">
        <f t="shared" si="237"/>
        <v>1.1403999999999714</v>
      </c>
      <c r="B1304" s="9">
        <f>'Masse et Centrage'!$G$44</f>
        <v>932</v>
      </c>
      <c r="D1304" s="8">
        <f t="shared" si="238"/>
        <v>1.1403999999999714</v>
      </c>
      <c r="E1304" s="9">
        <v>1043</v>
      </c>
      <c r="G1304" s="8">
        <f t="shared" si="239"/>
        <v>1.1403999999999714</v>
      </c>
      <c r="H1304" s="9">
        <v>-1000</v>
      </c>
      <c r="J1304" s="8">
        <f t="shared" si="240"/>
        <v>1.1404</v>
      </c>
      <c r="K1304" s="9">
        <f>IF(J1304=N2,'Masse et Centrage'!$G$44,-1000)</f>
        <v>-1000</v>
      </c>
      <c r="L1304" s="9">
        <f t="shared" si="236"/>
        <v>0</v>
      </c>
    </row>
    <row r="1305" spans="1:12" ht="15">
      <c r="A1305" s="8">
        <f t="shared" si="237"/>
        <v>1.1405999999999714</v>
      </c>
      <c r="B1305" s="9">
        <f>'Masse et Centrage'!$G$44</f>
        <v>932</v>
      </c>
      <c r="D1305" s="8">
        <f t="shared" si="238"/>
        <v>1.1405999999999714</v>
      </c>
      <c r="E1305" s="9">
        <v>1043</v>
      </c>
      <c r="G1305" s="8">
        <f t="shared" si="239"/>
        <v>1.1405999999999714</v>
      </c>
      <c r="H1305" s="9">
        <v>-1000</v>
      </c>
      <c r="J1305" s="8">
        <f t="shared" si="240"/>
        <v>1.1406</v>
      </c>
      <c r="K1305" s="9">
        <f>IF(J1305=N2,'Masse et Centrage'!$G$44,-1000)</f>
        <v>-1000</v>
      </c>
      <c r="L1305" s="9">
        <f t="shared" si="236"/>
        <v>0</v>
      </c>
    </row>
    <row r="1306" spans="1:12" ht="15">
      <c r="A1306" s="8">
        <f t="shared" si="237"/>
        <v>1.1407999999999714</v>
      </c>
      <c r="B1306" s="9">
        <f>'Masse et Centrage'!$G$44</f>
        <v>932</v>
      </c>
      <c r="D1306" s="8">
        <f t="shared" si="238"/>
        <v>1.1407999999999714</v>
      </c>
      <c r="E1306" s="9">
        <v>1043</v>
      </c>
      <c r="G1306" s="8">
        <f t="shared" si="239"/>
        <v>1.1407999999999714</v>
      </c>
      <c r="H1306" s="9">
        <v>-1000</v>
      </c>
      <c r="J1306" s="8">
        <f t="shared" si="240"/>
        <v>1.1408</v>
      </c>
      <c r="K1306" s="9">
        <f>IF(J1306=N2,'Masse et Centrage'!$G$44,-1000)</f>
        <v>-1000</v>
      </c>
      <c r="L1306" s="9">
        <f t="shared" si="236"/>
        <v>0</v>
      </c>
    </row>
    <row r="1307" spans="1:12" ht="15">
      <c r="A1307" s="8">
        <f t="shared" si="237"/>
        <v>1.1409999999999714</v>
      </c>
      <c r="B1307" s="9">
        <f>'Masse et Centrage'!$G$44</f>
        <v>932</v>
      </c>
      <c r="D1307" s="8">
        <f t="shared" si="238"/>
        <v>1.1409999999999714</v>
      </c>
      <c r="E1307" s="9">
        <v>1043</v>
      </c>
      <c r="G1307" s="8">
        <f t="shared" si="239"/>
        <v>1.1409999999999714</v>
      </c>
      <c r="H1307" s="9">
        <v>-1000</v>
      </c>
      <c r="J1307" s="8">
        <f t="shared" si="240"/>
        <v>1.141</v>
      </c>
      <c r="K1307" s="9">
        <f>IF(J1307=N2,'Masse et Centrage'!$G$44,-1000)</f>
        <v>-1000</v>
      </c>
      <c r="L1307" s="9">
        <f t="shared" si="236"/>
        <v>0</v>
      </c>
    </row>
    <row r="1308" spans="1:12" ht="15">
      <c r="A1308" s="8">
        <f t="shared" si="237"/>
        <v>1.1411999999999713</v>
      </c>
      <c r="B1308" s="9">
        <f>'Masse et Centrage'!$G$44</f>
        <v>932</v>
      </c>
      <c r="D1308" s="8">
        <f t="shared" si="238"/>
        <v>1.1411999999999713</v>
      </c>
      <c r="E1308" s="9">
        <v>1043</v>
      </c>
      <c r="G1308" s="8">
        <f t="shared" si="239"/>
        <v>1.1411999999999713</v>
      </c>
      <c r="H1308" s="9">
        <v>-1000</v>
      </c>
      <c r="J1308" s="8">
        <f t="shared" si="240"/>
        <v>1.1412</v>
      </c>
      <c r="K1308" s="9">
        <f>IF(J1308=N2,'Masse et Centrage'!$G$44,-1000)</f>
        <v>-1000</v>
      </c>
      <c r="L1308" s="9">
        <f t="shared" si="236"/>
        <v>0</v>
      </c>
    </row>
    <row r="1309" spans="1:12" ht="15">
      <c r="A1309" s="8">
        <f t="shared" si="237"/>
        <v>1.1413999999999713</v>
      </c>
      <c r="B1309" s="9">
        <f>'Masse et Centrage'!$G$44</f>
        <v>932</v>
      </c>
      <c r="D1309" s="8">
        <f t="shared" si="238"/>
        <v>1.1413999999999713</v>
      </c>
      <c r="E1309" s="9">
        <v>1043</v>
      </c>
      <c r="G1309" s="8">
        <f t="shared" si="239"/>
        <v>1.1413999999999713</v>
      </c>
      <c r="H1309" s="9">
        <v>-1000</v>
      </c>
      <c r="J1309" s="8">
        <f t="shared" si="240"/>
        <v>1.1414</v>
      </c>
      <c r="K1309" s="9">
        <f>IF(J1309=N2,'Masse et Centrage'!$G$44,-1000)</f>
        <v>-1000</v>
      </c>
      <c r="L1309" s="9">
        <f t="shared" si="236"/>
        <v>0</v>
      </c>
    </row>
    <row r="1310" spans="1:12" ht="15">
      <c r="A1310" s="8">
        <f t="shared" si="237"/>
        <v>1.1415999999999713</v>
      </c>
      <c r="B1310" s="9">
        <f>'Masse et Centrage'!$G$44</f>
        <v>932</v>
      </c>
      <c r="D1310" s="8">
        <f t="shared" si="238"/>
        <v>1.1415999999999713</v>
      </c>
      <c r="E1310" s="9">
        <v>1043</v>
      </c>
      <c r="G1310" s="8">
        <f t="shared" si="239"/>
        <v>1.1415999999999713</v>
      </c>
      <c r="H1310" s="9">
        <v>-1000</v>
      </c>
      <c r="J1310" s="8">
        <f t="shared" si="240"/>
        <v>1.1416</v>
      </c>
      <c r="K1310" s="9">
        <f>IF(J1310=N2,'Masse et Centrage'!$G$44,-1000)</f>
        <v>-1000</v>
      </c>
      <c r="L1310" s="9">
        <f t="shared" si="236"/>
        <v>0</v>
      </c>
    </row>
    <row r="1311" spans="1:12" ht="15">
      <c r="A1311" s="8">
        <f t="shared" si="237"/>
        <v>1.1417999999999713</v>
      </c>
      <c r="B1311" s="9">
        <f>'Masse et Centrage'!$G$44</f>
        <v>932</v>
      </c>
      <c r="D1311" s="8">
        <f t="shared" si="238"/>
        <v>1.1417999999999713</v>
      </c>
      <c r="E1311" s="9">
        <v>1043</v>
      </c>
      <c r="G1311" s="8">
        <f t="shared" si="239"/>
        <v>1.1417999999999713</v>
      </c>
      <c r="H1311" s="9">
        <v>-1000</v>
      </c>
      <c r="J1311" s="8">
        <f t="shared" si="240"/>
        <v>1.1418</v>
      </c>
      <c r="K1311" s="9">
        <f>IF(J1311=N2,'Masse et Centrage'!$G$44,-1000)</f>
        <v>-1000</v>
      </c>
      <c r="L1311" s="9">
        <f t="shared" si="236"/>
        <v>0</v>
      </c>
    </row>
    <row r="1312" spans="1:12" ht="15">
      <c r="A1312" s="8">
        <f t="shared" si="237"/>
        <v>1.1419999999999713</v>
      </c>
      <c r="B1312" s="9">
        <f>'Masse et Centrage'!$G$44</f>
        <v>932</v>
      </c>
      <c r="D1312" s="8">
        <f t="shared" si="238"/>
        <v>1.1419999999999713</v>
      </c>
      <c r="E1312" s="9">
        <v>1043</v>
      </c>
      <c r="G1312" s="8">
        <f t="shared" si="239"/>
        <v>1.1419999999999713</v>
      </c>
      <c r="H1312" s="9">
        <v>-1000</v>
      </c>
      <c r="J1312" s="8">
        <f t="shared" si="240"/>
        <v>1.142</v>
      </c>
      <c r="K1312" s="9">
        <f>IF(J1312=N2,'Masse et Centrage'!$G$44,-1000)</f>
        <v>-1000</v>
      </c>
      <c r="L1312" s="9">
        <f t="shared" si="236"/>
        <v>0</v>
      </c>
    </row>
    <row r="1313" spans="1:12" ht="15">
      <c r="A1313" s="8">
        <f t="shared" si="237"/>
        <v>1.1421999999999712</v>
      </c>
      <c r="B1313" s="9">
        <f>'Masse et Centrage'!$G$44</f>
        <v>932</v>
      </c>
      <c r="D1313" s="8">
        <f t="shared" si="238"/>
        <v>1.1421999999999712</v>
      </c>
      <c r="E1313" s="9">
        <v>1043</v>
      </c>
      <c r="G1313" s="8">
        <f t="shared" si="239"/>
        <v>1.1421999999999712</v>
      </c>
      <c r="H1313" s="9">
        <v>-1000</v>
      </c>
      <c r="J1313" s="8">
        <f t="shared" si="240"/>
        <v>1.1422</v>
      </c>
      <c r="K1313" s="9">
        <f>IF(J1313=N2,'Masse et Centrage'!$G$44,-1000)</f>
        <v>-1000</v>
      </c>
      <c r="L1313" s="9">
        <f t="shared" si="236"/>
        <v>0</v>
      </c>
    </row>
    <row r="1314" spans="1:12" ht="15">
      <c r="A1314" s="8">
        <f t="shared" si="237"/>
        <v>1.1423999999999712</v>
      </c>
      <c r="B1314" s="9">
        <f>'Masse et Centrage'!$G$44</f>
        <v>932</v>
      </c>
      <c r="D1314" s="8">
        <f t="shared" si="238"/>
        <v>1.1423999999999712</v>
      </c>
      <c r="E1314" s="9">
        <v>1043</v>
      </c>
      <c r="G1314" s="8">
        <f t="shared" si="239"/>
        <v>1.1423999999999712</v>
      </c>
      <c r="H1314" s="9">
        <v>-1000</v>
      </c>
      <c r="J1314" s="8">
        <f t="shared" si="240"/>
        <v>1.1424</v>
      </c>
      <c r="K1314" s="9">
        <f>IF(J1314=N2,'Masse et Centrage'!$G$44,-1000)</f>
        <v>-1000</v>
      </c>
      <c r="L1314" s="9">
        <f t="shared" si="236"/>
        <v>0</v>
      </c>
    </row>
    <row r="1315" spans="1:12" ht="15">
      <c r="A1315" s="8">
        <f t="shared" si="237"/>
        <v>1.1425999999999712</v>
      </c>
      <c r="B1315" s="9">
        <f>'Masse et Centrage'!$G$44</f>
        <v>932</v>
      </c>
      <c r="D1315" s="8">
        <f t="shared" si="238"/>
        <v>1.1425999999999712</v>
      </c>
      <c r="E1315" s="9">
        <v>1043</v>
      </c>
      <c r="G1315" s="8">
        <f t="shared" si="239"/>
        <v>1.1425999999999712</v>
      </c>
      <c r="H1315" s="9">
        <v>-1000</v>
      </c>
      <c r="J1315" s="8">
        <f t="shared" si="240"/>
        <v>1.1426</v>
      </c>
      <c r="K1315" s="9">
        <f>IF(J1315=N2,'Masse et Centrage'!$G$44,-1000)</f>
        <v>-1000</v>
      </c>
      <c r="L1315" s="9">
        <f t="shared" si="236"/>
        <v>0</v>
      </c>
    </row>
    <row r="1316" spans="1:12" ht="15">
      <c r="A1316" s="8">
        <f t="shared" si="237"/>
        <v>1.1427999999999712</v>
      </c>
      <c r="B1316" s="9">
        <f>'Masse et Centrage'!$G$44</f>
        <v>932</v>
      </c>
      <c r="D1316" s="8">
        <f t="shared" si="238"/>
        <v>1.1427999999999712</v>
      </c>
      <c r="E1316" s="9">
        <v>1043</v>
      </c>
      <c r="G1316" s="8">
        <f t="shared" si="239"/>
        <v>1.1427999999999712</v>
      </c>
      <c r="H1316" s="9">
        <v>-1000</v>
      </c>
      <c r="J1316" s="8">
        <f t="shared" si="240"/>
        <v>1.1428</v>
      </c>
      <c r="K1316" s="9">
        <f>IF(J1316=N2,'Masse et Centrage'!$G$44,-1000)</f>
        <v>-1000</v>
      </c>
      <c r="L1316" s="9">
        <f t="shared" si="236"/>
        <v>0</v>
      </c>
    </row>
    <row r="1317" spans="1:12" ht="15">
      <c r="A1317" s="8">
        <f t="shared" si="237"/>
        <v>1.1429999999999712</v>
      </c>
      <c r="B1317" s="9">
        <f>'Masse et Centrage'!$G$44</f>
        <v>932</v>
      </c>
      <c r="D1317" s="8">
        <f t="shared" si="238"/>
        <v>1.1429999999999712</v>
      </c>
      <c r="E1317" s="9">
        <v>1043</v>
      </c>
      <c r="G1317" s="8">
        <f t="shared" si="239"/>
        <v>1.1429999999999712</v>
      </c>
      <c r="H1317" s="9">
        <v>-1000</v>
      </c>
      <c r="J1317" s="8">
        <f t="shared" si="240"/>
        <v>1.143</v>
      </c>
      <c r="K1317" s="9">
        <f>IF(J1317=N2,'Masse et Centrage'!$G$44,-1000)</f>
        <v>-1000</v>
      </c>
      <c r="L1317" s="9">
        <f t="shared" si="236"/>
        <v>0</v>
      </c>
    </row>
    <row r="1318" spans="1:12" ht="15">
      <c r="A1318" s="8">
        <f t="shared" si="237"/>
        <v>1.1431999999999711</v>
      </c>
      <c r="B1318" s="9">
        <f>'Masse et Centrage'!$G$44</f>
        <v>932</v>
      </c>
      <c r="D1318" s="8">
        <f t="shared" si="238"/>
        <v>1.1431999999999711</v>
      </c>
      <c r="E1318" s="9">
        <v>1043</v>
      </c>
      <c r="G1318" s="8">
        <f t="shared" si="239"/>
        <v>1.1431999999999711</v>
      </c>
      <c r="H1318" s="9">
        <v>-1000</v>
      </c>
      <c r="J1318" s="8">
        <f t="shared" si="240"/>
        <v>1.1432</v>
      </c>
      <c r="K1318" s="9">
        <f>IF(J1318=N2,'Masse et Centrage'!$G$44,-1000)</f>
        <v>-1000</v>
      </c>
      <c r="L1318" s="9">
        <f t="shared" si="236"/>
        <v>0</v>
      </c>
    </row>
    <row r="1319" spans="1:12" ht="15">
      <c r="A1319" s="8">
        <f t="shared" si="237"/>
        <v>1.143399999999971</v>
      </c>
      <c r="B1319" s="9">
        <f>'Masse et Centrage'!$G$44</f>
        <v>932</v>
      </c>
      <c r="D1319" s="8">
        <f t="shared" si="238"/>
        <v>1.143399999999971</v>
      </c>
      <c r="E1319" s="9">
        <v>1043</v>
      </c>
      <c r="G1319" s="8">
        <f t="shared" si="239"/>
        <v>1.143399999999971</v>
      </c>
      <c r="H1319" s="9">
        <v>-1000</v>
      </c>
      <c r="J1319" s="8">
        <f t="shared" si="240"/>
        <v>1.1434</v>
      </c>
      <c r="K1319" s="9">
        <f>IF(J1319=N2,'Masse et Centrage'!$G$44,-1000)</f>
        <v>-1000</v>
      </c>
      <c r="L1319" s="9">
        <f t="shared" si="236"/>
        <v>0</v>
      </c>
    </row>
    <row r="1320" spans="1:12" ht="15">
      <c r="A1320" s="8">
        <f t="shared" si="237"/>
        <v>1.143599999999971</v>
      </c>
      <c r="B1320" s="9">
        <f>'Masse et Centrage'!$G$44</f>
        <v>932</v>
      </c>
      <c r="D1320" s="8">
        <f t="shared" si="238"/>
        <v>1.143599999999971</v>
      </c>
      <c r="E1320" s="9">
        <v>1043</v>
      </c>
      <c r="G1320" s="8">
        <f t="shared" si="239"/>
        <v>1.143599999999971</v>
      </c>
      <c r="H1320" s="9">
        <v>-1000</v>
      </c>
      <c r="J1320" s="8">
        <f t="shared" si="240"/>
        <v>1.1436</v>
      </c>
      <c r="K1320" s="9">
        <f>IF(J1320=N2,'Masse et Centrage'!$G$44,-1000)</f>
        <v>-1000</v>
      </c>
      <c r="L1320" s="9">
        <f t="shared" si="236"/>
        <v>0</v>
      </c>
    </row>
    <row r="1321" spans="1:12" ht="15">
      <c r="A1321" s="8">
        <f t="shared" si="237"/>
        <v>1.143799999999971</v>
      </c>
      <c r="B1321" s="9">
        <f>'Masse et Centrage'!$G$44</f>
        <v>932</v>
      </c>
      <c r="D1321" s="8">
        <f t="shared" si="238"/>
        <v>1.143799999999971</v>
      </c>
      <c r="E1321" s="9">
        <v>1043</v>
      </c>
      <c r="G1321" s="8">
        <f t="shared" si="239"/>
        <v>1.143799999999971</v>
      </c>
      <c r="H1321" s="9">
        <v>-1000</v>
      </c>
      <c r="J1321" s="8">
        <f t="shared" si="240"/>
        <v>1.1438</v>
      </c>
      <c r="K1321" s="9">
        <f>IF(J1321=N2,'Masse et Centrage'!$G$44,-1000)</f>
        <v>-1000</v>
      </c>
      <c r="L1321" s="9">
        <f t="shared" si="236"/>
        <v>0</v>
      </c>
    </row>
    <row r="1322" spans="1:12" ht="15">
      <c r="A1322" s="8">
        <f t="shared" si="237"/>
        <v>1.143999999999971</v>
      </c>
      <c r="B1322" s="9">
        <f>'Masse et Centrage'!$G$44</f>
        <v>932</v>
      </c>
      <c r="D1322" s="8">
        <f t="shared" si="238"/>
        <v>1.143999999999971</v>
      </c>
      <c r="E1322" s="9">
        <v>1043</v>
      </c>
      <c r="G1322" s="8">
        <f t="shared" si="239"/>
        <v>1.143999999999971</v>
      </c>
      <c r="H1322" s="9">
        <v>-1000</v>
      </c>
      <c r="J1322" s="8">
        <f t="shared" si="240"/>
        <v>1.144</v>
      </c>
      <c r="K1322" s="9">
        <f>IF(J1322=N2,'Masse et Centrage'!$G$44,-1000)</f>
        <v>-1000</v>
      </c>
      <c r="L1322" s="9">
        <f t="shared" si="236"/>
        <v>0</v>
      </c>
    </row>
    <row r="1323" spans="1:12" ht="15">
      <c r="A1323" s="8">
        <f t="shared" si="237"/>
        <v>1.144199999999971</v>
      </c>
      <c r="B1323" s="9">
        <f>'Masse et Centrage'!$G$44</f>
        <v>932</v>
      </c>
      <c r="D1323" s="8">
        <f t="shared" si="238"/>
        <v>1.144199999999971</v>
      </c>
      <c r="E1323" s="9">
        <v>1043</v>
      </c>
      <c r="G1323" s="8">
        <f t="shared" si="239"/>
        <v>1.144199999999971</v>
      </c>
      <c r="H1323" s="9">
        <v>-1000</v>
      </c>
      <c r="J1323" s="8">
        <f t="shared" si="240"/>
        <v>1.1442</v>
      </c>
      <c r="K1323" s="9">
        <f>IF(J1323=N2,'Masse et Centrage'!$G$44,-1000)</f>
        <v>-1000</v>
      </c>
      <c r="L1323" s="9">
        <f t="shared" si="236"/>
        <v>0</v>
      </c>
    </row>
    <row r="1324" spans="1:12" ht="15">
      <c r="A1324" s="8">
        <f t="shared" si="237"/>
        <v>1.144399999999971</v>
      </c>
      <c r="B1324" s="9">
        <f>'Masse et Centrage'!$G$44</f>
        <v>932</v>
      </c>
      <c r="D1324" s="8">
        <f t="shared" si="238"/>
        <v>1.144399999999971</v>
      </c>
      <c r="E1324" s="9">
        <v>1043</v>
      </c>
      <c r="G1324" s="8">
        <f t="shared" si="239"/>
        <v>1.144399999999971</v>
      </c>
      <c r="H1324" s="9">
        <v>-1000</v>
      </c>
      <c r="J1324" s="8">
        <f t="shared" si="240"/>
        <v>1.1444</v>
      </c>
      <c r="K1324" s="9">
        <f>IF(J1324=N2,'Masse et Centrage'!$G$44,-1000)</f>
        <v>-1000</v>
      </c>
      <c r="L1324" s="9">
        <f t="shared" si="236"/>
        <v>0</v>
      </c>
    </row>
    <row r="1325" spans="1:12" ht="15">
      <c r="A1325" s="8">
        <f t="shared" si="237"/>
        <v>1.144599999999971</v>
      </c>
      <c r="B1325" s="9">
        <f>'Masse et Centrage'!$G$44</f>
        <v>932</v>
      </c>
      <c r="D1325" s="8">
        <f t="shared" si="238"/>
        <v>1.144599999999971</v>
      </c>
      <c r="E1325" s="9">
        <v>1043</v>
      </c>
      <c r="G1325" s="8">
        <f t="shared" si="239"/>
        <v>1.144599999999971</v>
      </c>
      <c r="H1325" s="9">
        <v>-1000</v>
      </c>
      <c r="J1325" s="8">
        <f t="shared" si="240"/>
        <v>1.1446</v>
      </c>
      <c r="K1325" s="9">
        <f>IF(J1325=N2,'Masse et Centrage'!$G$44,-1000)</f>
        <v>-1000</v>
      </c>
      <c r="L1325" s="9">
        <f t="shared" si="236"/>
        <v>0</v>
      </c>
    </row>
    <row r="1326" spans="1:12" ht="15">
      <c r="A1326" s="8">
        <f t="shared" si="237"/>
        <v>1.144799999999971</v>
      </c>
      <c r="B1326" s="9">
        <f>'Masse et Centrage'!$G$44</f>
        <v>932</v>
      </c>
      <c r="D1326" s="8">
        <f t="shared" si="238"/>
        <v>1.144799999999971</v>
      </c>
      <c r="E1326" s="9">
        <v>1043</v>
      </c>
      <c r="G1326" s="8">
        <f t="shared" si="239"/>
        <v>1.144799999999971</v>
      </c>
      <c r="H1326" s="9">
        <v>-1000</v>
      </c>
      <c r="J1326" s="8">
        <f t="shared" si="240"/>
        <v>1.1448</v>
      </c>
      <c r="K1326" s="9">
        <f>IF(J1326=N2,'Masse et Centrage'!$G$44,-1000)</f>
        <v>-1000</v>
      </c>
      <c r="L1326" s="9">
        <f t="shared" si="236"/>
        <v>0</v>
      </c>
    </row>
    <row r="1327" spans="1:12" ht="15">
      <c r="A1327" s="8">
        <f t="shared" si="237"/>
        <v>1.144999999999971</v>
      </c>
      <c r="B1327" s="9">
        <f>'Masse et Centrage'!$G$44</f>
        <v>932</v>
      </c>
      <c r="D1327" s="8">
        <f t="shared" si="238"/>
        <v>1.144999999999971</v>
      </c>
      <c r="E1327" s="9">
        <v>1043</v>
      </c>
      <c r="G1327" s="8">
        <f t="shared" si="239"/>
        <v>1.144999999999971</v>
      </c>
      <c r="H1327" s="9">
        <v>-1000</v>
      </c>
      <c r="J1327" s="8">
        <f t="shared" si="240"/>
        <v>1.145</v>
      </c>
      <c r="K1327" s="9">
        <f>IF(J1327=N2,'Masse et Centrage'!$G$44,-1000)</f>
        <v>-1000</v>
      </c>
      <c r="L1327" s="9">
        <f t="shared" si="236"/>
        <v>0</v>
      </c>
    </row>
    <row r="1328" spans="1:12" ht="15">
      <c r="A1328" s="8">
        <f t="shared" si="237"/>
        <v>1.145199999999971</v>
      </c>
      <c r="B1328" s="9">
        <f>'Masse et Centrage'!$G$44</f>
        <v>932</v>
      </c>
      <c r="D1328" s="8">
        <f t="shared" si="238"/>
        <v>1.145199999999971</v>
      </c>
      <c r="E1328" s="9">
        <v>1043</v>
      </c>
      <c r="G1328" s="8">
        <f t="shared" si="239"/>
        <v>1.145199999999971</v>
      </c>
      <c r="H1328" s="9">
        <v>-1000</v>
      </c>
      <c r="J1328" s="8">
        <f t="shared" si="240"/>
        <v>1.1452</v>
      </c>
      <c r="K1328" s="9">
        <f>IF(J1328=N2,'Masse et Centrage'!$G$44,-1000)</f>
        <v>-1000</v>
      </c>
      <c r="L1328" s="9">
        <f t="shared" si="236"/>
        <v>0</v>
      </c>
    </row>
    <row r="1329" spans="1:12" ht="15">
      <c r="A1329" s="8">
        <f t="shared" si="237"/>
        <v>1.1453999999999709</v>
      </c>
      <c r="B1329" s="9">
        <f>'Masse et Centrage'!$G$44</f>
        <v>932</v>
      </c>
      <c r="D1329" s="8">
        <f t="shared" si="238"/>
        <v>1.1453999999999709</v>
      </c>
      <c r="E1329" s="9">
        <v>1043</v>
      </c>
      <c r="G1329" s="8">
        <f t="shared" si="239"/>
        <v>1.1453999999999709</v>
      </c>
      <c r="H1329" s="9">
        <v>-1000</v>
      </c>
      <c r="J1329" s="8">
        <f t="shared" si="240"/>
        <v>1.1454</v>
      </c>
      <c r="K1329" s="9">
        <f>IF(J1329=N2,'Masse et Centrage'!$G$44,-1000)</f>
        <v>-1000</v>
      </c>
      <c r="L1329" s="9">
        <f t="shared" si="236"/>
        <v>0</v>
      </c>
    </row>
    <row r="1330" spans="1:12" ht="15">
      <c r="A1330" s="8">
        <f t="shared" si="237"/>
        <v>1.1455999999999709</v>
      </c>
      <c r="B1330" s="9">
        <f>'Masse et Centrage'!$G$44</f>
        <v>932</v>
      </c>
      <c r="D1330" s="8">
        <f t="shared" si="238"/>
        <v>1.1455999999999709</v>
      </c>
      <c r="E1330" s="9">
        <v>1043</v>
      </c>
      <c r="G1330" s="8">
        <f t="shared" si="239"/>
        <v>1.1455999999999709</v>
      </c>
      <c r="H1330" s="9">
        <v>-1000</v>
      </c>
      <c r="J1330" s="8">
        <f t="shared" si="240"/>
        <v>1.1456</v>
      </c>
      <c r="K1330" s="9">
        <f>IF(J1330=N2,'Masse et Centrage'!$G$44,-1000)</f>
        <v>-1000</v>
      </c>
      <c r="L1330" s="9">
        <f t="shared" si="236"/>
        <v>0</v>
      </c>
    </row>
    <row r="1331" spans="1:12" ht="15">
      <c r="A1331" s="8">
        <f t="shared" si="237"/>
        <v>1.1457999999999708</v>
      </c>
      <c r="B1331" s="9">
        <f>'Masse et Centrage'!$G$44</f>
        <v>932</v>
      </c>
      <c r="D1331" s="8">
        <f t="shared" si="238"/>
        <v>1.1457999999999708</v>
      </c>
      <c r="E1331" s="9">
        <v>1043</v>
      </c>
      <c r="G1331" s="8">
        <f t="shared" si="239"/>
        <v>1.1457999999999708</v>
      </c>
      <c r="H1331" s="9">
        <v>-1000</v>
      </c>
      <c r="J1331" s="8">
        <f t="shared" si="240"/>
        <v>1.1458</v>
      </c>
      <c r="K1331" s="9">
        <f>IF(J1331=N2,'Masse et Centrage'!$G$44,-1000)</f>
        <v>-1000</v>
      </c>
      <c r="L1331" s="9">
        <f t="shared" si="236"/>
        <v>0</v>
      </c>
    </row>
    <row r="1332" spans="1:12" ht="15">
      <c r="A1332" s="8">
        <f t="shared" si="237"/>
        <v>1.1459999999999708</v>
      </c>
      <c r="B1332" s="9">
        <f>'Masse et Centrage'!$G$44</f>
        <v>932</v>
      </c>
      <c r="D1332" s="8">
        <f t="shared" si="238"/>
        <v>1.1459999999999708</v>
      </c>
      <c r="E1332" s="9">
        <v>1043</v>
      </c>
      <c r="G1332" s="8">
        <f t="shared" si="239"/>
        <v>1.1459999999999708</v>
      </c>
      <c r="H1332" s="9">
        <v>-1000</v>
      </c>
      <c r="J1332" s="8">
        <f t="shared" si="240"/>
        <v>1.146</v>
      </c>
      <c r="K1332" s="9">
        <f>IF(J1332=N2,'Masse et Centrage'!$G$44,-1000)</f>
        <v>-1000</v>
      </c>
      <c r="L1332" s="9">
        <f t="shared" si="236"/>
        <v>0</v>
      </c>
    </row>
    <row r="1333" spans="1:12" ht="15">
      <c r="A1333" s="8">
        <f t="shared" si="237"/>
        <v>1.1461999999999708</v>
      </c>
      <c r="B1333" s="9">
        <f>'Masse et Centrage'!$G$44</f>
        <v>932</v>
      </c>
      <c r="D1333" s="8">
        <f t="shared" si="238"/>
        <v>1.1461999999999708</v>
      </c>
      <c r="E1333" s="9">
        <v>1043</v>
      </c>
      <c r="G1333" s="8">
        <f t="shared" si="239"/>
        <v>1.1461999999999708</v>
      </c>
      <c r="H1333" s="9">
        <v>-1000</v>
      </c>
      <c r="J1333" s="8">
        <f t="shared" si="240"/>
        <v>1.1462</v>
      </c>
      <c r="K1333" s="9">
        <f>IF(J1333=N2,'Masse et Centrage'!$G$44,-1000)</f>
        <v>-1000</v>
      </c>
      <c r="L1333" s="9">
        <f t="shared" si="236"/>
        <v>0</v>
      </c>
    </row>
    <row r="1334" spans="1:12" ht="15">
      <c r="A1334" s="8">
        <f t="shared" si="237"/>
        <v>1.1463999999999708</v>
      </c>
      <c r="B1334" s="9">
        <f>'Masse et Centrage'!$G$44</f>
        <v>932</v>
      </c>
      <c r="D1334" s="8">
        <f t="shared" si="238"/>
        <v>1.1463999999999708</v>
      </c>
      <c r="E1334" s="9">
        <v>1043</v>
      </c>
      <c r="G1334" s="8">
        <f t="shared" si="239"/>
        <v>1.1463999999999708</v>
      </c>
      <c r="H1334" s="9">
        <v>-1000</v>
      </c>
      <c r="J1334" s="8">
        <f t="shared" si="240"/>
        <v>1.1464</v>
      </c>
      <c r="K1334" s="9">
        <f>IF(J1334=N2,'Masse et Centrage'!$G$44,-1000)</f>
        <v>-1000</v>
      </c>
      <c r="L1334" s="9">
        <f t="shared" si="236"/>
        <v>0</v>
      </c>
    </row>
    <row r="1335" spans="1:12" ht="15">
      <c r="A1335" s="8">
        <f t="shared" si="237"/>
        <v>1.1465999999999708</v>
      </c>
      <c r="B1335" s="9">
        <f>'Masse et Centrage'!$G$44</f>
        <v>932</v>
      </c>
      <c r="D1335" s="8">
        <f t="shared" si="238"/>
        <v>1.1465999999999708</v>
      </c>
      <c r="E1335" s="9">
        <v>1043</v>
      </c>
      <c r="G1335" s="8">
        <f t="shared" si="239"/>
        <v>1.1465999999999708</v>
      </c>
      <c r="H1335" s="9">
        <v>-1000</v>
      </c>
      <c r="J1335" s="8">
        <f t="shared" si="240"/>
        <v>1.1466</v>
      </c>
      <c r="K1335" s="9">
        <f>IF(J1335=N2,'Masse et Centrage'!$G$44,-1000)</f>
        <v>-1000</v>
      </c>
      <c r="L1335" s="9">
        <f t="shared" si="236"/>
        <v>0</v>
      </c>
    </row>
    <row r="1336" spans="1:12" ht="15">
      <c r="A1336" s="8">
        <f t="shared" si="237"/>
        <v>1.1467999999999707</v>
      </c>
      <c r="B1336" s="9">
        <f>'Masse et Centrage'!$G$44</f>
        <v>932</v>
      </c>
      <c r="D1336" s="8">
        <f t="shared" si="238"/>
        <v>1.1467999999999707</v>
      </c>
      <c r="E1336" s="9">
        <v>1043</v>
      </c>
      <c r="G1336" s="8">
        <f t="shared" si="239"/>
        <v>1.1467999999999707</v>
      </c>
      <c r="H1336" s="9">
        <v>-1000</v>
      </c>
      <c r="J1336" s="8">
        <f t="shared" si="240"/>
        <v>1.1468</v>
      </c>
      <c r="K1336" s="9">
        <f>IF(J1336=N2,'Masse et Centrage'!$G$44,-1000)</f>
        <v>-1000</v>
      </c>
      <c r="L1336" s="9">
        <f t="shared" si="236"/>
        <v>0</v>
      </c>
    </row>
    <row r="1337" spans="1:12" ht="15">
      <c r="A1337" s="8">
        <f t="shared" si="237"/>
        <v>1.1469999999999707</v>
      </c>
      <c r="B1337" s="9">
        <f>'Masse et Centrage'!$G$44</f>
        <v>932</v>
      </c>
      <c r="D1337" s="8">
        <f t="shared" si="238"/>
        <v>1.1469999999999707</v>
      </c>
      <c r="E1337" s="9">
        <v>1043</v>
      </c>
      <c r="G1337" s="8">
        <f t="shared" si="239"/>
        <v>1.1469999999999707</v>
      </c>
      <c r="H1337" s="9">
        <v>-1000</v>
      </c>
      <c r="J1337" s="8">
        <f t="shared" si="240"/>
        <v>1.147</v>
      </c>
      <c r="K1337" s="9">
        <f>IF(J1337=N2,'Masse et Centrage'!$G$44,-1000)</f>
        <v>-1000</v>
      </c>
      <c r="L1337" s="9">
        <f t="shared" si="236"/>
        <v>0</v>
      </c>
    </row>
    <row r="1338" spans="1:12" ht="15">
      <c r="A1338" s="8">
        <f t="shared" si="237"/>
        <v>1.1471999999999707</v>
      </c>
      <c r="B1338" s="9">
        <f>'Masse et Centrage'!$G$44</f>
        <v>932</v>
      </c>
      <c r="D1338" s="8">
        <f t="shared" si="238"/>
        <v>1.1471999999999707</v>
      </c>
      <c r="E1338" s="9">
        <v>1043</v>
      </c>
      <c r="G1338" s="8">
        <f t="shared" si="239"/>
        <v>1.1471999999999707</v>
      </c>
      <c r="H1338" s="9">
        <v>-1000</v>
      </c>
      <c r="J1338" s="8">
        <f t="shared" si="240"/>
        <v>1.1472</v>
      </c>
      <c r="K1338" s="9">
        <f>IF(J1338=N2,'Masse et Centrage'!$G$44,-1000)</f>
        <v>-1000</v>
      </c>
      <c r="L1338" s="9">
        <f t="shared" si="236"/>
        <v>0</v>
      </c>
    </row>
    <row r="1339" spans="1:12" ht="15">
      <c r="A1339" s="8">
        <f t="shared" si="237"/>
        <v>1.1473999999999707</v>
      </c>
      <c r="B1339" s="9">
        <f>'Masse et Centrage'!$G$44</f>
        <v>932</v>
      </c>
      <c r="D1339" s="8">
        <f t="shared" si="238"/>
        <v>1.1473999999999707</v>
      </c>
      <c r="E1339" s="9">
        <v>1043</v>
      </c>
      <c r="G1339" s="8">
        <f t="shared" si="239"/>
        <v>1.1473999999999707</v>
      </c>
      <c r="H1339" s="9">
        <v>-1000</v>
      </c>
      <c r="J1339" s="8">
        <f t="shared" si="240"/>
        <v>1.1474</v>
      </c>
      <c r="K1339" s="9">
        <f>IF(J1339=N2,'Masse et Centrage'!$G$44,-1000)</f>
        <v>-1000</v>
      </c>
      <c r="L1339" s="9">
        <f t="shared" si="236"/>
        <v>0</v>
      </c>
    </row>
    <row r="1340" spans="1:12" ht="15">
      <c r="A1340" s="8">
        <f t="shared" si="237"/>
        <v>1.1475999999999706</v>
      </c>
      <c r="B1340" s="9">
        <f>'Masse et Centrage'!$G$44</f>
        <v>932</v>
      </c>
      <c r="D1340" s="8">
        <f t="shared" si="238"/>
        <v>1.1475999999999706</v>
      </c>
      <c r="E1340" s="9">
        <v>1043</v>
      </c>
      <c r="G1340" s="8">
        <f t="shared" si="239"/>
        <v>1.1475999999999706</v>
      </c>
      <c r="H1340" s="9">
        <v>-1000</v>
      </c>
      <c r="J1340" s="8">
        <f t="shared" si="240"/>
        <v>1.1476</v>
      </c>
      <c r="K1340" s="9">
        <f>IF(J1340=N2,'Masse et Centrage'!$G$44,-1000)</f>
        <v>-1000</v>
      </c>
      <c r="L1340" s="9">
        <f t="shared" si="236"/>
        <v>0</v>
      </c>
    </row>
    <row r="1341" spans="1:12" ht="15">
      <c r="A1341" s="8">
        <f t="shared" si="237"/>
        <v>1.1477999999999706</v>
      </c>
      <c r="B1341" s="9">
        <f>'Masse et Centrage'!$G$44</f>
        <v>932</v>
      </c>
      <c r="D1341" s="8">
        <f t="shared" si="238"/>
        <v>1.1477999999999706</v>
      </c>
      <c r="E1341" s="9">
        <v>1043</v>
      </c>
      <c r="G1341" s="8">
        <f t="shared" si="239"/>
        <v>1.1477999999999706</v>
      </c>
      <c r="H1341" s="9">
        <v>-1000</v>
      </c>
      <c r="J1341" s="8">
        <f t="shared" si="240"/>
        <v>1.1478</v>
      </c>
      <c r="K1341" s="9">
        <f>IF(J1341=N2,'Masse et Centrage'!$G$44,-1000)</f>
        <v>-1000</v>
      </c>
      <c r="L1341" s="9">
        <f t="shared" si="236"/>
        <v>0</v>
      </c>
    </row>
    <row r="1342" spans="1:12" ht="15">
      <c r="A1342" s="8">
        <f t="shared" si="237"/>
        <v>1.1479999999999706</v>
      </c>
      <c r="B1342" s="9">
        <f>'Masse et Centrage'!$G$44</f>
        <v>932</v>
      </c>
      <c r="D1342" s="8">
        <f t="shared" si="238"/>
        <v>1.1479999999999706</v>
      </c>
      <c r="E1342" s="9">
        <v>1043</v>
      </c>
      <c r="G1342" s="8">
        <f t="shared" si="239"/>
        <v>1.1479999999999706</v>
      </c>
      <c r="H1342" s="9">
        <v>-1000</v>
      </c>
      <c r="J1342" s="8">
        <f t="shared" si="240"/>
        <v>1.148</v>
      </c>
      <c r="K1342" s="9">
        <f>IF(J1342=N2,'Masse et Centrage'!$G$44,-1000)</f>
        <v>-1000</v>
      </c>
      <c r="L1342" s="9">
        <f t="shared" si="236"/>
        <v>0</v>
      </c>
    </row>
    <row r="1343" spans="1:12" ht="15">
      <c r="A1343" s="8">
        <f t="shared" si="237"/>
        <v>1.1481999999999706</v>
      </c>
      <c r="B1343" s="9">
        <f>'Masse et Centrage'!$G$44</f>
        <v>932</v>
      </c>
      <c r="D1343" s="8">
        <f t="shared" si="238"/>
        <v>1.1481999999999706</v>
      </c>
      <c r="E1343" s="9">
        <v>1043</v>
      </c>
      <c r="G1343" s="8">
        <f t="shared" si="239"/>
        <v>1.1481999999999706</v>
      </c>
      <c r="H1343" s="9">
        <v>-1000</v>
      </c>
      <c r="J1343" s="8">
        <f t="shared" si="240"/>
        <v>1.1482</v>
      </c>
      <c r="K1343" s="9">
        <f>IF(J1343=N2,'Masse et Centrage'!$G$44,-1000)</f>
        <v>-1000</v>
      </c>
      <c r="L1343" s="9">
        <f t="shared" si="236"/>
        <v>0</v>
      </c>
    </row>
    <row r="1344" spans="1:12" ht="15">
      <c r="A1344" s="8">
        <f t="shared" si="237"/>
        <v>1.1483999999999706</v>
      </c>
      <c r="B1344" s="9">
        <f>'Masse et Centrage'!$G$44</f>
        <v>932</v>
      </c>
      <c r="D1344" s="8">
        <f t="shared" si="238"/>
        <v>1.1483999999999706</v>
      </c>
      <c r="E1344" s="9">
        <v>1043</v>
      </c>
      <c r="G1344" s="8">
        <f t="shared" si="239"/>
        <v>1.1483999999999706</v>
      </c>
      <c r="H1344" s="9">
        <v>-1000</v>
      </c>
      <c r="J1344" s="8">
        <f t="shared" si="240"/>
        <v>1.1484</v>
      </c>
      <c r="K1344" s="9">
        <f>IF(J1344=N2,'Masse et Centrage'!$G$44,-1000)</f>
        <v>-1000</v>
      </c>
      <c r="L1344" s="9">
        <f t="shared" si="236"/>
        <v>0</v>
      </c>
    </row>
    <row r="1345" spans="1:12" ht="15">
      <c r="A1345" s="8">
        <f t="shared" si="237"/>
        <v>1.1485999999999705</v>
      </c>
      <c r="B1345" s="9">
        <f>'Masse et Centrage'!$G$44</f>
        <v>932</v>
      </c>
      <c r="D1345" s="8">
        <f t="shared" si="238"/>
        <v>1.1485999999999705</v>
      </c>
      <c r="E1345" s="9">
        <v>1043</v>
      </c>
      <c r="G1345" s="8">
        <f t="shared" si="239"/>
        <v>1.1485999999999705</v>
      </c>
      <c r="H1345" s="9">
        <v>-1000</v>
      </c>
      <c r="J1345" s="8">
        <f t="shared" si="240"/>
        <v>1.1486</v>
      </c>
      <c r="K1345" s="9">
        <f>IF(J1345=N2,'Masse et Centrage'!$G$44,-1000)</f>
        <v>-1000</v>
      </c>
      <c r="L1345" s="9">
        <f t="shared" si="236"/>
        <v>0</v>
      </c>
    </row>
    <row r="1346" spans="1:12" ht="15">
      <c r="A1346" s="8">
        <f t="shared" si="237"/>
        <v>1.1487999999999705</v>
      </c>
      <c r="B1346" s="9">
        <f>'Masse et Centrage'!$G$44</f>
        <v>932</v>
      </c>
      <c r="D1346" s="8">
        <f t="shared" si="238"/>
        <v>1.1487999999999705</v>
      </c>
      <c r="E1346" s="9">
        <v>1043</v>
      </c>
      <c r="G1346" s="8">
        <f t="shared" si="239"/>
        <v>1.1487999999999705</v>
      </c>
      <c r="H1346" s="9">
        <v>-1000</v>
      </c>
      <c r="J1346" s="8">
        <f t="shared" si="240"/>
        <v>1.1488</v>
      </c>
      <c r="K1346" s="9">
        <f>IF(J1346=N2,'Masse et Centrage'!$G$44,-1000)</f>
        <v>-1000</v>
      </c>
      <c r="L1346" s="9">
        <f t="shared" si="236"/>
        <v>0</v>
      </c>
    </row>
    <row r="1347" spans="1:12" ht="15">
      <c r="A1347" s="8">
        <f t="shared" si="237"/>
        <v>1.1489999999999705</v>
      </c>
      <c r="B1347" s="9">
        <f>'Masse et Centrage'!$G$44</f>
        <v>932</v>
      </c>
      <c r="D1347" s="8">
        <f t="shared" si="238"/>
        <v>1.1489999999999705</v>
      </c>
      <c r="E1347" s="9">
        <v>1043</v>
      </c>
      <c r="G1347" s="8">
        <f t="shared" si="239"/>
        <v>1.1489999999999705</v>
      </c>
      <c r="H1347" s="9">
        <v>-1000</v>
      </c>
      <c r="J1347" s="8">
        <f t="shared" si="240"/>
        <v>1.149</v>
      </c>
      <c r="K1347" s="9">
        <f>IF(J1347=N2,'Masse et Centrage'!$G$44,-1000)</f>
        <v>-1000</v>
      </c>
      <c r="L1347" s="9">
        <f aca="true" t="shared" si="241" ref="L1347:L1410">IF(K1347&gt;E1347,1,0)</f>
        <v>0</v>
      </c>
    </row>
    <row r="1348" spans="1:12" ht="15">
      <c r="A1348" s="8">
        <f aca="true" t="shared" si="242" ref="A1348:A1411">A1347+0.0002</f>
        <v>1.1491999999999705</v>
      </c>
      <c r="B1348" s="9">
        <f>'Masse et Centrage'!$G$44</f>
        <v>932</v>
      </c>
      <c r="D1348" s="8">
        <f aca="true" t="shared" si="243" ref="D1348:D1411">D1347+0.0002</f>
        <v>1.1491999999999705</v>
      </c>
      <c r="E1348" s="9">
        <v>1043</v>
      </c>
      <c r="G1348" s="8">
        <f aca="true" t="shared" si="244" ref="G1348:G1411">G1347+0.0002</f>
        <v>1.1491999999999705</v>
      </c>
      <c r="H1348" s="9">
        <v>-1000</v>
      </c>
      <c r="J1348" s="8">
        <f aca="true" t="shared" si="245" ref="J1348:J1411">ROUND(J1347+0.0002,4)</f>
        <v>1.1492</v>
      </c>
      <c r="K1348" s="9">
        <f>IF(J1348=N2,'Masse et Centrage'!$G$44,-1000)</f>
        <v>-1000</v>
      </c>
      <c r="L1348" s="9">
        <f t="shared" si="241"/>
        <v>0</v>
      </c>
    </row>
    <row r="1349" spans="1:12" ht="15">
      <c r="A1349" s="8">
        <f t="shared" si="242"/>
        <v>1.1493999999999704</v>
      </c>
      <c r="B1349" s="9">
        <f>'Masse et Centrage'!$G$44</f>
        <v>932</v>
      </c>
      <c r="D1349" s="8">
        <f t="shared" si="243"/>
        <v>1.1493999999999704</v>
      </c>
      <c r="E1349" s="9">
        <v>1043</v>
      </c>
      <c r="G1349" s="8">
        <f t="shared" si="244"/>
        <v>1.1493999999999704</v>
      </c>
      <c r="H1349" s="9">
        <v>-1000</v>
      </c>
      <c r="J1349" s="8">
        <f t="shared" si="245"/>
        <v>1.1494</v>
      </c>
      <c r="K1349" s="9">
        <f>IF(J1349=N2,'Masse et Centrage'!$G$44,-1000)</f>
        <v>-1000</v>
      </c>
      <c r="L1349" s="9">
        <f t="shared" si="241"/>
        <v>0</v>
      </c>
    </row>
    <row r="1350" spans="1:12" ht="15">
      <c r="A1350" s="8">
        <f t="shared" si="242"/>
        <v>1.1495999999999704</v>
      </c>
      <c r="B1350" s="9">
        <f>'Masse et Centrage'!$G$44</f>
        <v>932</v>
      </c>
      <c r="D1350" s="8">
        <f t="shared" si="243"/>
        <v>1.1495999999999704</v>
      </c>
      <c r="E1350" s="9">
        <v>1043</v>
      </c>
      <c r="G1350" s="8">
        <f t="shared" si="244"/>
        <v>1.1495999999999704</v>
      </c>
      <c r="H1350" s="9">
        <v>-1000</v>
      </c>
      <c r="J1350" s="8">
        <f t="shared" si="245"/>
        <v>1.1496</v>
      </c>
      <c r="K1350" s="9">
        <f>IF(J1350=N2,'Masse et Centrage'!$G$44,-1000)</f>
        <v>-1000</v>
      </c>
      <c r="L1350" s="9">
        <f t="shared" si="241"/>
        <v>0</v>
      </c>
    </row>
    <row r="1351" spans="1:12" ht="15">
      <c r="A1351" s="8">
        <f t="shared" si="242"/>
        <v>1.1497999999999704</v>
      </c>
      <c r="B1351" s="9">
        <f>'Masse et Centrage'!$G$44</f>
        <v>932</v>
      </c>
      <c r="D1351" s="8">
        <f t="shared" si="243"/>
        <v>1.1497999999999704</v>
      </c>
      <c r="E1351" s="9">
        <v>1043</v>
      </c>
      <c r="G1351" s="8">
        <f t="shared" si="244"/>
        <v>1.1497999999999704</v>
      </c>
      <c r="H1351" s="9">
        <v>-1000</v>
      </c>
      <c r="J1351" s="8">
        <f t="shared" si="245"/>
        <v>1.1498</v>
      </c>
      <c r="K1351" s="9">
        <f>IF(J1351=N2,'Masse et Centrage'!$G$44,-1000)</f>
        <v>-1000</v>
      </c>
      <c r="L1351" s="9">
        <f t="shared" si="241"/>
        <v>0</v>
      </c>
    </row>
    <row r="1352" spans="1:12" ht="15">
      <c r="A1352" s="8">
        <f t="shared" si="242"/>
        <v>1.1499999999999704</v>
      </c>
      <c r="B1352" s="9">
        <f>'Masse et Centrage'!$G$44</f>
        <v>932</v>
      </c>
      <c r="D1352" s="8">
        <f t="shared" si="243"/>
        <v>1.1499999999999704</v>
      </c>
      <c r="E1352" s="9">
        <v>1043</v>
      </c>
      <c r="G1352" s="8">
        <f t="shared" si="244"/>
        <v>1.1499999999999704</v>
      </c>
      <c r="H1352" s="9">
        <v>-1000</v>
      </c>
      <c r="J1352" s="8">
        <f t="shared" si="245"/>
        <v>1.15</v>
      </c>
      <c r="K1352" s="9">
        <f>IF(J1352=N2,'Masse et Centrage'!$G$44,-1000)</f>
        <v>-1000</v>
      </c>
      <c r="L1352" s="9">
        <f t="shared" si="241"/>
        <v>0</v>
      </c>
    </row>
    <row r="1353" spans="1:12" ht="15">
      <c r="A1353" s="8">
        <f t="shared" si="242"/>
        <v>1.1501999999999704</v>
      </c>
      <c r="B1353" s="9">
        <f>'Masse et Centrage'!$G$44</f>
        <v>932</v>
      </c>
      <c r="D1353" s="8">
        <f t="shared" si="243"/>
        <v>1.1501999999999704</v>
      </c>
      <c r="E1353" s="9">
        <v>1043</v>
      </c>
      <c r="G1353" s="8">
        <f t="shared" si="244"/>
        <v>1.1501999999999704</v>
      </c>
      <c r="H1353" s="9">
        <v>-1000</v>
      </c>
      <c r="J1353" s="8">
        <f t="shared" si="245"/>
        <v>1.1502</v>
      </c>
      <c r="K1353" s="9">
        <f>IF(J1353=N2,'Masse et Centrage'!$G$44,-1000)</f>
        <v>-1000</v>
      </c>
      <c r="L1353" s="9">
        <f t="shared" si="241"/>
        <v>0</v>
      </c>
    </row>
    <row r="1354" spans="1:12" ht="15">
      <c r="A1354" s="8">
        <f t="shared" si="242"/>
        <v>1.1503999999999703</v>
      </c>
      <c r="B1354" s="9">
        <f>'Masse et Centrage'!$G$44</f>
        <v>932</v>
      </c>
      <c r="D1354" s="8">
        <f t="shared" si="243"/>
        <v>1.1503999999999703</v>
      </c>
      <c r="E1354" s="9">
        <v>1043</v>
      </c>
      <c r="G1354" s="8">
        <f t="shared" si="244"/>
        <v>1.1503999999999703</v>
      </c>
      <c r="H1354" s="9">
        <v>-1000</v>
      </c>
      <c r="J1354" s="8">
        <f t="shared" si="245"/>
        <v>1.1504</v>
      </c>
      <c r="K1354" s="9">
        <f>IF(J1354=N2,'Masse et Centrage'!$G$44,-1000)</f>
        <v>-1000</v>
      </c>
      <c r="L1354" s="9">
        <f t="shared" si="241"/>
        <v>0</v>
      </c>
    </row>
    <row r="1355" spans="1:12" ht="15">
      <c r="A1355" s="8">
        <f t="shared" si="242"/>
        <v>1.1505999999999703</v>
      </c>
      <c r="B1355" s="9">
        <f>'Masse et Centrage'!$G$44</f>
        <v>932</v>
      </c>
      <c r="D1355" s="8">
        <f t="shared" si="243"/>
        <v>1.1505999999999703</v>
      </c>
      <c r="E1355" s="9">
        <v>1043</v>
      </c>
      <c r="G1355" s="8">
        <f t="shared" si="244"/>
        <v>1.1505999999999703</v>
      </c>
      <c r="H1355" s="9">
        <v>-1000</v>
      </c>
      <c r="J1355" s="8">
        <f t="shared" si="245"/>
        <v>1.1506</v>
      </c>
      <c r="K1355" s="9">
        <f>IF(J1355=N2,'Masse et Centrage'!$G$44,-1000)</f>
        <v>-1000</v>
      </c>
      <c r="L1355" s="9">
        <f t="shared" si="241"/>
        <v>0</v>
      </c>
    </row>
    <row r="1356" spans="1:12" ht="15">
      <c r="A1356" s="8">
        <f t="shared" si="242"/>
        <v>1.1507999999999703</v>
      </c>
      <c r="B1356" s="9">
        <f>'Masse et Centrage'!$G$44</f>
        <v>932</v>
      </c>
      <c r="D1356" s="8">
        <f t="shared" si="243"/>
        <v>1.1507999999999703</v>
      </c>
      <c r="E1356" s="9">
        <v>1043</v>
      </c>
      <c r="G1356" s="8">
        <f t="shared" si="244"/>
        <v>1.1507999999999703</v>
      </c>
      <c r="H1356" s="9">
        <v>-1000</v>
      </c>
      <c r="J1356" s="8">
        <f t="shared" si="245"/>
        <v>1.1508</v>
      </c>
      <c r="K1356" s="9">
        <f>IF(J1356=N2,'Masse et Centrage'!$G$44,-1000)</f>
        <v>-1000</v>
      </c>
      <c r="L1356" s="9">
        <f t="shared" si="241"/>
        <v>0</v>
      </c>
    </row>
    <row r="1357" spans="1:12" ht="15">
      <c r="A1357" s="8">
        <f t="shared" si="242"/>
        <v>1.1509999999999703</v>
      </c>
      <c r="B1357" s="9">
        <f>'Masse et Centrage'!$G$44</f>
        <v>932</v>
      </c>
      <c r="D1357" s="8">
        <f t="shared" si="243"/>
        <v>1.1509999999999703</v>
      </c>
      <c r="E1357" s="9">
        <v>1043</v>
      </c>
      <c r="G1357" s="8">
        <f t="shared" si="244"/>
        <v>1.1509999999999703</v>
      </c>
      <c r="H1357" s="9">
        <v>-1000</v>
      </c>
      <c r="J1357" s="8">
        <f t="shared" si="245"/>
        <v>1.151</v>
      </c>
      <c r="K1357" s="9">
        <f>IF(J1357=N2,'Masse et Centrage'!$G$44,-1000)</f>
        <v>-1000</v>
      </c>
      <c r="L1357" s="9">
        <f t="shared" si="241"/>
        <v>0</v>
      </c>
    </row>
    <row r="1358" spans="1:12" ht="15">
      <c r="A1358" s="8">
        <f t="shared" si="242"/>
        <v>1.1511999999999702</v>
      </c>
      <c r="B1358" s="9">
        <f>'Masse et Centrage'!$G$44</f>
        <v>932</v>
      </c>
      <c r="D1358" s="8">
        <f t="shared" si="243"/>
        <v>1.1511999999999702</v>
      </c>
      <c r="E1358" s="9">
        <v>1043</v>
      </c>
      <c r="G1358" s="8">
        <f t="shared" si="244"/>
        <v>1.1511999999999702</v>
      </c>
      <c r="H1358" s="9">
        <v>-1000</v>
      </c>
      <c r="J1358" s="8">
        <f t="shared" si="245"/>
        <v>1.1512</v>
      </c>
      <c r="K1358" s="9">
        <f>IF(J1358=N2,'Masse et Centrage'!$G$44,-1000)</f>
        <v>-1000</v>
      </c>
      <c r="L1358" s="9">
        <f t="shared" si="241"/>
        <v>0</v>
      </c>
    </row>
    <row r="1359" spans="1:12" ht="15">
      <c r="A1359" s="8">
        <f t="shared" si="242"/>
        <v>1.1513999999999702</v>
      </c>
      <c r="B1359" s="9">
        <f>'Masse et Centrage'!$G$44</f>
        <v>932</v>
      </c>
      <c r="D1359" s="8">
        <f t="shared" si="243"/>
        <v>1.1513999999999702</v>
      </c>
      <c r="E1359" s="9">
        <v>1043</v>
      </c>
      <c r="G1359" s="8">
        <f t="shared" si="244"/>
        <v>1.1513999999999702</v>
      </c>
      <c r="H1359" s="9">
        <v>-1000</v>
      </c>
      <c r="J1359" s="8">
        <f t="shared" si="245"/>
        <v>1.1514</v>
      </c>
      <c r="K1359" s="9">
        <f>IF(J1359=N2,'Masse et Centrage'!$G$44,-1000)</f>
        <v>-1000</v>
      </c>
      <c r="L1359" s="9">
        <f t="shared" si="241"/>
        <v>0</v>
      </c>
    </row>
    <row r="1360" spans="1:12" ht="15">
      <c r="A1360" s="8">
        <f t="shared" si="242"/>
        <v>1.1515999999999702</v>
      </c>
      <c r="B1360" s="9">
        <f>'Masse et Centrage'!$G$44</f>
        <v>932</v>
      </c>
      <c r="D1360" s="8">
        <f t="shared" si="243"/>
        <v>1.1515999999999702</v>
      </c>
      <c r="E1360" s="9">
        <v>1043</v>
      </c>
      <c r="G1360" s="8">
        <f t="shared" si="244"/>
        <v>1.1515999999999702</v>
      </c>
      <c r="H1360" s="9">
        <v>-1000</v>
      </c>
      <c r="J1360" s="8">
        <f t="shared" si="245"/>
        <v>1.1516</v>
      </c>
      <c r="K1360" s="9">
        <f>IF(J1360=N2,'Masse et Centrage'!$G$44,-1000)</f>
        <v>-1000</v>
      </c>
      <c r="L1360" s="9">
        <f t="shared" si="241"/>
        <v>0</v>
      </c>
    </row>
    <row r="1361" spans="1:12" ht="15">
      <c r="A1361" s="8">
        <f t="shared" si="242"/>
        <v>1.1517999999999702</v>
      </c>
      <c r="B1361" s="9">
        <f>'Masse et Centrage'!$G$44</f>
        <v>932</v>
      </c>
      <c r="D1361" s="8">
        <f t="shared" si="243"/>
        <v>1.1517999999999702</v>
      </c>
      <c r="E1361" s="9">
        <v>1043</v>
      </c>
      <c r="G1361" s="8">
        <f t="shared" si="244"/>
        <v>1.1517999999999702</v>
      </c>
      <c r="H1361" s="9">
        <v>-1000</v>
      </c>
      <c r="J1361" s="8">
        <f t="shared" si="245"/>
        <v>1.1518</v>
      </c>
      <c r="K1361" s="9">
        <f>IF(J1361=N2,'Masse et Centrage'!$G$44,-1000)</f>
        <v>-1000</v>
      </c>
      <c r="L1361" s="9">
        <f t="shared" si="241"/>
        <v>0</v>
      </c>
    </row>
    <row r="1362" spans="1:12" ht="15">
      <c r="A1362" s="8">
        <f t="shared" si="242"/>
        <v>1.1519999999999702</v>
      </c>
      <c r="B1362" s="9">
        <f>'Masse et Centrage'!$G$44</f>
        <v>932</v>
      </c>
      <c r="D1362" s="8">
        <f t="shared" si="243"/>
        <v>1.1519999999999702</v>
      </c>
      <c r="E1362" s="9">
        <v>1043</v>
      </c>
      <c r="G1362" s="8">
        <f t="shared" si="244"/>
        <v>1.1519999999999702</v>
      </c>
      <c r="H1362" s="9">
        <v>-1000</v>
      </c>
      <c r="J1362" s="8">
        <f t="shared" si="245"/>
        <v>1.152</v>
      </c>
      <c r="K1362" s="9">
        <f>IF(J1362=N2,'Masse et Centrage'!$G$44,-1000)</f>
        <v>-1000</v>
      </c>
      <c r="L1362" s="9">
        <f t="shared" si="241"/>
        <v>0</v>
      </c>
    </row>
    <row r="1363" spans="1:12" ht="15">
      <c r="A1363" s="8">
        <f t="shared" si="242"/>
        <v>1.1521999999999701</v>
      </c>
      <c r="B1363" s="9">
        <f>'Masse et Centrage'!$G$44</f>
        <v>932</v>
      </c>
      <c r="D1363" s="8">
        <f t="shared" si="243"/>
        <v>1.1521999999999701</v>
      </c>
      <c r="E1363" s="9">
        <v>1043</v>
      </c>
      <c r="G1363" s="8">
        <f t="shared" si="244"/>
        <v>1.1521999999999701</v>
      </c>
      <c r="H1363" s="9">
        <v>-1000</v>
      </c>
      <c r="J1363" s="8">
        <f t="shared" si="245"/>
        <v>1.1522</v>
      </c>
      <c r="K1363" s="9">
        <f>IF(J1363=N2,'Masse et Centrage'!$G$44,-1000)</f>
        <v>-1000</v>
      </c>
      <c r="L1363" s="9">
        <f t="shared" si="241"/>
        <v>0</v>
      </c>
    </row>
    <row r="1364" spans="1:12" ht="15">
      <c r="A1364" s="8">
        <f t="shared" si="242"/>
        <v>1.1523999999999701</v>
      </c>
      <c r="B1364" s="9">
        <f>'Masse et Centrage'!$G$44</f>
        <v>932</v>
      </c>
      <c r="D1364" s="8">
        <f t="shared" si="243"/>
        <v>1.1523999999999701</v>
      </c>
      <c r="E1364" s="9">
        <v>1043</v>
      </c>
      <c r="G1364" s="8">
        <f t="shared" si="244"/>
        <v>1.1523999999999701</v>
      </c>
      <c r="H1364" s="9">
        <v>-1000</v>
      </c>
      <c r="J1364" s="8">
        <f t="shared" si="245"/>
        <v>1.1524</v>
      </c>
      <c r="K1364" s="9">
        <f>IF(J1364=N2,'Masse et Centrage'!$G$44,-1000)</f>
        <v>-1000</v>
      </c>
      <c r="L1364" s="9">
        <f t="shared" si="241"/>
        <v>0</v>
      </c>
    </row>
    <row r="1365" spans="1:12" ht="15">
      <c r="A1365" s="8">
        <f t="shared" si="242"/>
        <v>1.15259999999997</v>
      </c>
      <c r="B1365" s="9">
        <f>'Masse et Centrage'!$G$44</f>
        <v>932</v>
      </c>
      <c r="D1365" s="8">
        <f t="shared" si="243"/>
        <v>1.15259999999997</v>
      </c>
      <c r="E1365" s="9">
        <v>1043</v>
      </c>
      <c r="G1365" s="8">
        <f t="shared" si="244"/>
        <v>1.15259999999997</v>
      </c>
      <c r="H1365" s="9">
        <v>-1000</v>
      </c>
      <c r="J1365" s="8">
        <f t="shared" si="245"/>
        <v>1.1526</v>
      </c>
      <c r="K1365" s="9">
        <f>IF(J1365=N2,'Masse et Centrage'!$G$44,-1000)</f>
        <v>-1000</v>
      </c>
      <c r="L1365" s="9">
        <f t="shared" si="241"/>
        <v>0</v>
      </c>
    </row>
    <row r="1366" spans="1:12" ht="15">
      <c r="A1366" s="8">
        <f t="shared" si="242"/>
        <v>1.15279999999997</v>
      </c>
      <c r="B1366" s="9">
        <f>'Masse et Centrage'!$G$44</f>
        <v>932</v>
      </c>
      <c r="D1366" s="8">
        <f t="shared" si="243"/>
        <v>1.15279999999997</v>
      </c>
      <c r="E1366" s="9">
        <v>1043</v>
      </c>
      <c r="G1366" s="8">
        <f t="shared" si="244"/>
        <v>1.15279999999997</v>
      </c>
      <c r="H1366" s="9">
        <v>-1000</v>
      </c>
      <c r="J1366" s="8">
        <f t="shared" si="245"/>
        <v>1.1528</v>
      </c>
      <c r="K1366" s="9">
        <f>IF(J1366=N2,'Masse et Centrage'!$G$44,-1000)</f>
        <v>-1000</v>
      </c>
      <c r="L1366" s="9">
        <f t="shared" si="241"/>
        <v>0</v>
      </c>
    </row>
    <row r="1367" spans="1:12" ht="15">
      <c r="A1367" s="8">
        <f t="shared" si="242"/>
        <v>1.15299999999997</v>
      </c>
      <c r="B1367" s="9">
        <f>'Masse et Centrage'!$G$44</f>
        <v>932</v>
      </c>
      <c r="D1367" s="8">
        <f t="shared" si="243"/>
        <v>1.15299999999997</v>
      </c>
      <c r="E1367" s="9">
        <v>1043</v>
      </c>
      <c r="G1367" s="8">
        <f t="shared" si="244"/>
        <v>1.15299999999997</v>
      </c>
      <c r="H1367" s="9">
        <v>-1000</v>
      </c>
      <c r="J1367" s="8">
        <f t="shared" si="245"/>
        <v>1.153</v>
      </c>
      <c r="K1367" s="9">
        <f>IF(J1367=N2,'Masse et Centrage'!$G$44,-1000)</f>
        <v>-1000</v>
      </c>
      <c r="L1367" s="9">
        <f t="shared" si="241"/>
        <v>0</v>
      </c>
    </row>
    <row r="1368" spans="1:12" ht="15">
      <c r="A1368" s="8">
        <f t="shared" si="242"/>
        <v>1.15319999999997</v>
      </c>
      <c r="B1368" s="9">
        <f>'Masse et Centrage'!$G$44</f>
        <v>932</v>
      </c>
      <c r="D1368" s="8">
        <f t="shared" si="243"/>
        <v>1.15319999999997</v>
      </c>
      <c r="E1368" s="9">
        <v>1043</v>
      </c>
      <c r="G1368" s="8">
        <f t="shared" si="244"/>
        <v>1.15319999999997</v>
      </c>
      <c r="H1368" s="9">
        <v>-1000</v>
      </c>
      <c r="J1368" s="8">
        <f t="shared" si="245"/>
        <v>1.1532</v>
      </c>
      <c r="K1368" s="9">
        <f>IF(J1368=N2,'Masse et Centrage'!$G$44,-1000)</f>
        <v>-1000</v>
      </c>
      <c r="L1368" s="9">
        <f t="shared" si="241"/>
        <v>0</v>
      </c>
    </row>
    <row r="1369" spans="1:12" ht="15">
      <c r="A1369" s="8">
        <f t="shared" si="242"/>
        <v>1.15339999999997</v>
      </c>
      <c r="B1369" s="9">
        <f>'Masse et Centrage'!$G$44</f>
        <v>932</v>
      </c>
      <c r="D1369" s="8">
        <f t="shared" si="243"/>
        <v>1.15339999999997</v>
      </c>
      <c r="E1369" s="9">
        <v>1043</v>
      </c>
      <c r="G1369" s="8">
        <f t="shared" si="244"/>
        <v>1.15339999999997</v>
      </c>
      <c r="H1369" s="9">
        <v>-1000</v>
      </c>
      <c r="J1369" s="8">
        <f t="shared" si="245"/>
        <v>1.1534</v>
      </c>
      <c r="K1369" s="9">
        <f>IF(J1369=N2,'Masse et Centrage'!$G$44,-1000)</f>
        <v>-1000</v>
      </c>
      <c r="L1369" s="9">
        <f t="shared" si="241"/>
        <v>0</v>
      </c>
    </row>
    <row r="1370" spans="1:12" ht="15">
      <c r="A1370" s="8">
        <f t="shared" si="242"/>
        <v>1.15359999999997</v>
      </c>
      <c r="B1370" s="9">
        <f>'Masse et Centrage'!$G$44</f>
        <v>932</v>
      </c>
      <c r="D1370" s="8">
        <f t="shared" si="243"/>
        <v>1.15359999999997</v>
      </c>
      <c r="E1370" s="9">
        <v>1043</v>
      </c>
      <c r="G1370" s="8">
        <f t="shared" si="244"/>
        <v>1.15359999999997</v>
      </c>
      <c r="H1370" s="9">
        <v>-1000</v>
      </c>
      <c r="J1370" s="8">
        <f t="shared" si="245"/>
        <v>1.1536</v>
      </c>
      <c r="K1370" s="9">
        <f>IF(J1370=N2,'Masse et Centrage'!$G$44,-1000)</f>
        <v>-1000</v>
      </c>
      <c r="L1370" s="9">
        <f t="shared" si="241"/>
        <v>0</v>
      </c>
    </row>
    <row r="1371" spans="1:12" ht="15">
      <c r="A1371" s="8">
        <f t="shared" si="242"/>
        <v>1.15379999999997</v>
      </c>
      <c r="B1371" s="9">
        <f>'Masse et Centrage'!$G$44</f>
        <v>932</v>
      </c>
      <c r="D1371" s="8">
        <f t="shared" si="243"/>
        <v>1.15379999999997</v>
      </c>
      <c r="E1371" s="9">
        <v>1043</v>
      </c>
      <c r="G1371" s="8">
        <f t="shared" si="244"/>
        <v>1.15379999999997</v>
      </c>
      <c r="H1371" s="9">
        <v>-1000</v>
      </c>
      <c r="J1371" s="8">
        <f t="shared" si="245"/>
        <v>1.1538</v>
      </c>
      <c r="K1371" s="9">
        <f>IF(J1371=N2,'Masse et Centrage'!$G$44,-1000)</f>
        <v>-1000</v>
      </c>
      <c r="L1371" s="9">
        <f t="shared" si="241"/>
        <v>0</v>
      </c>
    </row>
    <row r="1372" spans="1:12" ht="15">
      <c r="A1372" s="8">
        <f t="shared" si="242"/>
        <v>1.15399999999997</v>
      </c>
      <c r="B1372" s="9">
        <f>'Masse et Centrage'!$G$44</f>
        <v>932</v>
      </c>
      <c r="D1372" s="8">
        <f t="shared" si="243"/>
        <v>1.15399999999997</v>
      </c>
      <c r="E1372" s="9">
        <v>1043</v>
      </c>
      <c r="G1372" s="8">
        <f t="shared" si="244"/>
        <v>1.15399999999997</v>
      </c>
      <c r="H1372" s="9">
        <v>-1000</v>
      </c>
      <c r="J1372" s="8">
        <f t="shared" si="245"/>
        <v>1.154</v>
      </c>
      <c r="K1372" s="9">
        <f>IF(J1372=N2,'Masse et Centrage'!$G$44,-1000)</f>
        <v>-1000</v>
      </c>
      <c r="L1372" s="9">
        <f t="shared" si="241"/>
        <v>0</v>
      </c>
    </row>
    <row r="1373" spans="1:12" ht="15">
      <c r="A1373" s="8">
        <f t="shared" si="242"/>
        <v>1.15419999999997</v>
      </c>
      <c r="B1373" s="9">
        <f>'Masse et Centrage'!$G$44</f>
        <v>932</v>
      </c>
      <c r="D1373" s="8">
        <f t="shared" si="243"/>
        <v>1.15419999999997</v>
      </c>
      <c r="E1373" s="9">
        <v>1043</v>
      </c>
      <c r="G1373" s="8">
        <f t="shared" si="244"/>
        <v>1.15419999999997</v>
      </c>
      <c r="H1373" s="9">
        <v>-1000</v>
      </c>
      <c r="J1373" s="8">
        <f t="shared" si="245"/>
        <v>1.1542</v>
      </c>
      <c r="K1373" s="9">
        <f>IF(J1373=N2,'Masse et Centrage'!$G$44,-1000)</f>
        <v>-1000</v>
      </c>
      <c r="L1373" s="9">
        <f t="shared" si="241"/>
        <v>0</v>
      </c>
    </row>
    <row r="1374" spans="1:12" ht="15">
      <c r="A1374" s="8">
        <f t="shared" si="242"/>
        <v>1.15439999999997</v>
      </c>
      <c r="B1374" s="9">
        <f>'Masse et Centrage'!$G$44</f>
        <v>932</v>
      </c>
      <c r="D1374" s="8">
        <f t="shared" si="243"/>
        <v>1.15439999999997</v>
      </c>
      <c r="E1374" s="9">
        <v>1043</v>
      </c>
      <c r="G1374" s="8">
        <f t="shared" si="244"/>
        <v>1.15439999999997</v>
      </c>
      <c r="H1374" s="9">
        <v>-1000</v>
      </c>
      <c r="J1374" s="8">
        <f t="shared" si="245"/>
        <v>1.1544</v>
      </c>
      <c r="K1374" s="9">
        <f>IF(J1374=N2,'Masse et Centrage'!$G$44,-1000)</f>
        <v>-1000</v>
      </c>
      <c r="L1374" s="9">
        <f t="shared" si="241"/>
        <v>0</v>
      </c>
    </row>
    <row r="1375" spans="1:12" ht="15">
      <c r="A1375" s="8">
        <f t="shared" si="242"/>
        <v>1.1545999999999699</v>
      </c>
      <c r="B1375" s="9">
        <f>'Masse et Centrage'!$G$44</f>
        <v>932</v>
      </c>
      <c r="D1375" s="8">
        <f t="shared" si="243"/>
        <v>1.1545999999999699</v>
      </c>
      <c r="E1375" s="9">
        <v>1043</v>
      </c>
      <c r="G1375" s="8">
        <f t="shared" si="244"/>
        <v>1.1545999999999699</v>
      </c>
      <c r="H1375" s="9">
        <v>-1000</v>
      </c>
      <c r="J1375" s="8">
        <f t="shared" si="245"/>
        <v>1.1546</v>
      </c>
      <c r="K1375" s="9">
        <f>IF(J1375=N2,'Masse et Centrage'!$G$44,-1000)</f>
        <v>-1000</v>
      </c>
      <c r="L1375" s="9">
        <f t="shared" si="241"/>
        <v>0</v>
      </c>
    </row>
    <row r="1376" spans="1:12" ht="15">
      <c r="A1376" s="8">
        <f t="shared" si="242"/>
        <v>1.1547999999999699</v>
      </c>
      <c r="B1376" s="9">
        <f>'Masse et Centrage'!$G$44</f>
        <v>932</v>
      </c>
      <c r="D1376" s="8">
        <f t="shared" si="243"/>
        <v>1.1547999999999699</v>
      </c>
      <c r="E1376" s="9">
        <v>1043</v>
      </c>
      <c r="G1376" s="8">
        <f t="shared" si="244"/>
        <v>1.1547999999999699</v>
      </c>
      <c r="H1376" s="9">
        <v>-1000</v>
      </c>
      <c r="J1376" s="8">
        <f t="shared" si="245"/>
        <v>1.1548</v>
      </c>
      <c r="K1376" s="9">
        <f>IF(J1376=N2,'Masse et Centrage'!$G$44,-1000)</f>
        <v>-1000</v>
      </c>
      <c r="L1376" s="9">
        <f t="shared" si="241"/>
        <v>0</v>
      </c>
    </row>
    <row r="1377" spans="1:12" ht="15">
      <c r="A1377" s="8">
        <f t="shared" si="242"/>
        <v>1.1549999999999698</v>
      </c>
      <c r="B1377" s="9">
        <f>'Masse et Centrage'!$G$44</f>
        <v>932</v>
      </c>
      <c r="D1377" s="8">
        <f t="shared" si="243"/>
        <v>1.1549999999999698</v>
      </c>
      <c r="E1377" s="9">
        <v>1043</v>
      </c>
      <c r="G1377" s="8">
        <f t="shared" si="244"/>
        <v>1.1549999999999698</v>
      </c>
      <c r="H1377" s="9">
        <v>-1000</v>
      </c>
      <c r="J1377" s="8">
        <f t="shared" si="245"/>
        <v>1.155</v>
      </c>
      <c r="K1377" s="9">
        <f>IF(J1377=N2,'Masse et Centrage'!$G$44,-1000)</f>
        <v>-1000</v>
      </c>
      <c r="L1377" s="9">
        <f t="shared" si="241"/>
        <v>0</v>
      </c>
    </row>
    <row r="1378" spans="1:12" ht="15">
      <c r="A1378" s="8">
        <f t="shared" si="242"/>
        <v>1.1551999999999698</v>
      </c>
      <c r="B1378" s="9">
        <f>'Masse et Centrage'!$G$44</f>
        <v>932</v>
      </c>
      <c r="D1378" s="8">
        <f t="shared" si="243"/>
        <v>1.1551999999999698</v>
      </c>
      <c r="E1378" s="9">
        <v>1043</v>
      </c>
      <c r="G1378" s="8">
        <f t="shared" si="244"/>
        <v>1.1551999999999698</v>
      </c>
      <c r="H1378" s="9">
        <v>-1000</v>
      </c>
      <c r="J1378" s="8">
        <f t="shared" si="245"/>
        <v>1.1552</v>
      </c>
      <c r="K1378" s="9">
        <f>IF(J1378=N2,'Masse et Centrage'!$G$44,-1000)</f>
        <v>-1000</v>
      </c>
      <c r="L1378" s="9">
        <f t="shared" si="241"/>
        <v>0</v>
      </c>
    </row>
    <row r="1379" spans="1:12" ht="15">
      <c r="A1379" s="8">
        <f t="shared" si="242"/>
        <v>1.1553999999999698</v>
      </c>
      <c r="B1379" s="9">
        <f>'Masse et Centrage'!$G$44</f>
        <v>932</v>
      </c>
      <c r="D1379" s="8">
        <f t="shared" si="243"/>
        <v>1.1553999999999698</v>
      </c>
      <c r="E1379" s="9">
        <v>1043</v>
      </c>
      <c r="G1379" s="8">
        <f t="shared" si="244"/>
        <v>1.1553999999999698</v>
      </c>
      <c r="H1379" s="9">
        <v>-1000</v>
      </c>
      <c r="J1379" s="8">
        <f t="shared" si="245"/>
        <v>1.1554</v>
      </c>
      <c r="K1379" s="9">
        <f>IF(J1379=N2,'Masse et Centrage'!$G$44,-1000)</f>
        <v>-1000</v>
      </c>
      <c r="L1379" s="9">
        <f t="shared" si="241"/>
        <v>0</v>
      </c>
    </row>
    <row r="1380" spans="1:12" ht="15">
      <c r="A1380" s="8">
        <f t="shared" si="242"/>
        <v>1.1555999999999698</v>
      </c>
      <c r="B1380" s="9">
        <f>'Masse et Centrage'!$G$44</f>
        <v>932</v>
      </c>
      <c r="D1380" s="8">
        <f t="shared" si="243"/>
        <v>1.1555999999999698</v>
      </c>
      <c r="E1380" s="9">
        <v>1043</v>
      </c>
      <c r="G1380" s="8">
        <f t="shared" si="244"/>
        <v>1.1555999999999698</v>
      </c>
      <c r="H1380" s="9">
        <v>-1000</v>
      </c>
      <c r="J1380" s="8">
        <f t="shared" si="245"/>
        <v>1.1556</v>
      </c>
      <c r="K1380" s="9">
        <f>IF(J1380=N2,'Masse et Centrage'!$G$44,-1000)</f>
        <v>-1000</v>
      </c>
      <c r="L1380" s="9">
        <f t="shared" si="241"/>
        <v>0</v>
      </c>
    </row>
    <row r="1381" spans="1:12" ht="15">
      <c r="A1381" s="8">
        <f t="shared" si="242"/>
        <v>1.1557999999999697</v>
      </c>
      <c r="B1381" s="9">
        <f>'Masse et Centrage'!$G$44</f>
        <v>932</v>
      </c>
      <c r="D1381" s="8">
        <f t="shared" si="243"/>
        <v>1.1557999999999697</v>
      </c>
      <c r="E1381" s="9">
        <v>1043</v>
      </c>
      <c r="G1381" s="8">
        <f t="shared" si="244"/>
        <v>1.1557999999999697</v>
      </c>
      <c r="H1381" s="9">
        <v>-1000</v>
      </c>
      <c r="J1381" s="8">
        <f t="shared" si="245"/>
        <v>1.1558</v>
      </c>
      <c r="K1381" s="9">
        <f>IF(J1381=N2,'Masse et Centrage'!$G$44,-1000)</f>
        <v>-1000</v>
      </c>
      <c r="L1381" s="9">
        <f t="shared" si="241"/>
        <v>0</v>
      </c>
    </row>
    <row r="1382" spans="1:12" ht="15">
      <c r="A1382" s="8">
        <f t="shared" si="242"/>
        <v>1.1559999999999697</v>
      </c>
      <c r="B1382" s="9">
        <f>'Masse et Centrage'!$G$44</f>
        <v>932</v>
      </c>
      <c r="D1382" s="8">
        <f t="shared" si="243"/>
        <v>1.1559999999999697</v>
      </c>
      <c r="E1382" s="9">
        <v>1043</v>
      </c>
      <c r="G1382" s="8">
        <f t="shared" si="244"/>
        <v>1.1559999999999697</v>
      </c>
      <c r="H1382" s="9">
        <v>-1000</v>
      </c>
      <c r="J1382" s="8">
        <f t="shared" si="245"/>
        <v>1.156</v>
      </c>
      <c r="K1382" s="9">
        <f>IF(J1382=N2,'Masse et Centrage'!$G$44,-1000)</f>
        <v>-1000</v>
      </c>
      <c r="L1382" s="9">
        <f t="shared" si="241"/>
        <v>0</v>
      </c>
    </row>
    <row r="1383" spans="1:12" ht="15">
      <c r="A1383" s="8">
        <f t="shared" si="242"/>
        <v>1.1561999999999697</v>
      </c>
      <c r="B1383" s="9">
        <f>'Masse et Centrage'!$G$44</f>
        <v>932</v>
      </c>
      <c r="D1383" s="8">
        <f t="shared" si="243"/>
        <v>1.1561999999999697</v>
      </c>
      <c r="E1383" s="9">
        <v>1043</v>
      </c>
      <c r="G1383" s="8">
        <f t="shared" si="244"/>
        <v>1.1561999999999697</v>
      </c>
      <c r="H1383" s="9">
        <v>-1000</v>
      </c>
      <c r="J1383" s="8">
        <f t="shared" si="245"/>
        <v>1.1562</v>
      </c>
      <c r="K1383" s="9">
        <f>IF(J1383=N2,'Masse et Centrage'!$G$44,-1000)</f>
        <v>-1000</v>
      </c>
      <c r="L1383" s="9">
        <f t="shared" si="241"/>
        <v>0</v>
      </c>
    </row>
    <row r="1384" spans="1:12" ht="15">
      <c r="A1384" s="8">
        <f t="shared" si="242"/>
        <v>1.1563999999999697</v>
      </c>
      <c r="B1384" s="9">
        <f>'Masse et Centrage'!$G$44</f>
        <v>932</v>
      </c>
      <c r="D1384" s="8">
        <f t="shared" si="243"/>
        <v>1.1563999999999697</v>
      </c>
      <c r="E1384" s="9">
        <v>1043</v>
      </c>
      <c r="G1384" s="8">
        <f t="shared" si="244"/>
        <v>1.1563999999999697</v>
      </c>
      <c r="H1384" s="9">
        <v>-1000</v>
      </c>
      <c r="J1384" s="8">
        <f t="shared" si="245"/>
        <v>1.1564</v>
      </c>
      <c r="K1384" s="9">
        <f>IF(J1384=N2,'Masse et Centrage'!$G$44,-1000)</f>
        <v>-1000</v>
      </c>
      <c r="L1384" s="9">
        <f t="shared" si="241"/>
        <v>0</v>
      </c>
    </row>
    <row r="1385" spans="1:12" ht="15">
      <c r="A1385" s="8">
        <f t="shared" si="242"/>
        <v>1.1565999999999697</v>
      </c>
      <c r="B1385" s="9">
        <f>'Masse et Centrage'!$G$44</f>
        <v>932</v>
      </c>
      <c r="D1385" s="8">
        <f t="shared" si="243"/>
        <v>1.1565999999999697</v>
      </c>
      <c r="E1385" s="9">
        <v>1043</v>
      </c>
      <c r="G1385" s="8">
        <f t="shared" si="244"/>
        <v>1.1565999999999697</v>
      </c>
      <c r="H1385" s="9">
        <v>-1000</v>
      </c>
      <c r="J1385" s="8">
        <f t="shared" si="245"/>
        <v>1.1566</v>
      </c>
      <c r="K1385" s="9">
        <f>IF(J1385=N2,'Masse et Centrage'!$G$44,-1000)</f>
        <v>-1000</v>
      </c>
      <c r="L1385" s="9">
        <f t="shared" si="241"/>
        <v>0</v>
      </c>
    </row>
    <row r="1386" spans="1:12" ht="15">
      <c r="A1386" s="8">
        <f t="shared" si="242"/>
        <v>1.1567999999999696</v>
      </c>
      <c r="B1386" s="9">
        <f>'Masse et Centrage'!$G$44</f>
        <v>932</v>
      </c>
      <c r="D1386" s="8">
        <f t="shared" si="243"/>
        <v>1.1567999999999696</v>
      </c>
      <c r="E1386" s="9">
        <v>1043</v>
      </c>
      <c r="G1386" s="8">
        <f t="shared" si="244"/>
        <v>1.1567999999999696</v>
      </c>
      <c r="H1386" s="9">
        <v>-1000</v>
      </c>
      <c r="J1386" s="8">
        <f t="shared" si="245"/>
        <v>1.1568</v>
      </c>
      <c r="K1386" s="9">
        <f>IF(J1386=N2,'Masse et Centrage'!$G$44,-1000)</f>
        <v>-1000</v>
      </c>
      <c r="L1386" s="9">
        <f t="shared" si="241"/>
        <v>0</v>
      </c>
    </row>
    <row r="1387" spans="1:12" ht="15">
      <c r="A1387" s="8">
        <f t="shared" si="242"/>
        <v>1.1569999999999696</v>
      </c>
      <c r="B1387" s="9">
        <f>'Masse et Centrage'!$G$44</f>
        <v>932</v>
      </c>
      <c r="D1387" s="8">
        <f t="shared" si="243"/>
        <v>1.1569999999999696</v>
      </c>
      <c r="E1387" s="9">
        <v>1043</v>
      </c>
      <c r="G1387" s="8">
        <f t="shared" si="244"/>
        <v>1.1569999999999696</v>
      </c>
      <c r="H1387" s="9">
        <v>-1000</v>
      </c>
      <c r="J1387" s="8">
        <f t="shared" si="245"/>
        <v>1.157</v>
      </c>
      <c r="K1387" s="9">
        <f>IF(J1387=N2,'Masse et Centrage'!$G$44,-1000)</f>
        <v>-1000</v>
      </c>
      <c r="L1387" s="9">
        <f t="shared" si="241"/>
        <v>0</v>
      </c>
    </row>
    <row r="1388" spans="1:12" ht="15">
      <c r="A1388" s="8">
        <f t="shared" si="242"/>
        <v>1.1571999999999696</v>
      </c>
      <c r="B1388" s="9">
        <f>'Masse et Centrage'!$G$44</f>
        <v>932</v>
      </c>
      <c r="D1388" s="8">
        <f t="shared" si="243"/>
        <v>1.1571999999999696</v>
      </c>
      <c r="E1388" s="9">
        <v>1043</v>
      </c>
      <c r="G1388" s="8">
        <f t="shared" si="244"/>
        <v>1.1571999999999696</v>
      </c>
      <c r="H1388" s="9">
        <v>-1000</v>
      </c>
      <c r="J1388" s="8">
        <f t="shared" si="245"/>
        <v>1.1572</v>
      </c>
      <c r="K1388" s="9">
        <f>IF(J1388=N2,'Masse et Centrage'!$G$44,-1000)</f>
        <v>-1000</v>
      </c>
      <c r="L1388" s="9">
        <f t="shared" si="241"/>
        <v>0</v>
      </c>
    </row>
    <row r="1389" spans="1:12" ht="15">
      <c r="A1389" s="8">
        <f t="shared" si="242"/>
        <v>1.1573999999999696</v>
      </c>
      <c r="B1389" s="9">
        <f>'Masse et Centrage'!$G$44</f>
        <v>932</v>
      </c>
      <c r="D1389" s="8">
        <f t="shared" si="243"/>
        <v>1.1573999999999696</v>
      </c>
      <c r="E1389" s="9">
        <v>1043</v>
      </c>
      <c r="G1389" s="8">
        <f t="shared" si="244"/>
        <v>1.1573999999999696</v>
      </c>
      <c r="H1389" s="9">
        <v>-1000</v>
      </c>
      <c r="J1389" s="8">
        <f t="shared" si="245"/>
        <v>1.1574</v>
      </c>
      <c r="K1389" s="9">
        <f>IF(J1389=N2,'Masse et Centrage'!$G$44,-1000)</f>
        <v>-1000</v>
      </c>
      <c r="L1389" s="9">
        <f t="shared" si="241"/>
        <v>0</v>
      </c>
    </row>
    <row r="1390" spans="1:12" ht="15">
      <c r="A1390" s="8">
        <f t="shared" si="242"/>
        <v>1.1575999999999695</v>
      </c>
      <c r="B1390" s="9">
        <f>'Masse et Centrage'!$G$44</f>
        <v>932</v>
      </c>
      <c r="D1390" s="8">
        <f t="shared" si="243"/>
        <v>1.1575999999999695</v>
      </c>
      <c r="E1390" s="9">
        <v>1043</v>
      </c>
      <c r="G1390" s="8">
        <f t="shared" si="244"/>
        <v>1.1575999999999695</v>
      </c>
      <c r="H1390" s="9">
        <v>-1000</v>
      </c>
      <c r="J1390" s="8">
        <f t="shared" si="245"/>
        <v>1.1576</v>
      </c>
      <c r="K1390" s="9">
        <f>IF(J1390=N2,'Masse et Centrage'!$G$44,-1000)</f>
        <v>-1000</v>
      </c>
      <c r="L1390" s="9">
        <f t="shared" si="241"/>
        <v>0</v>
      </c>
    </row>
    <row r="1391" spans="1:12" ht="15">
      <c r="A1391" s="8">
        <f t="shared" si="242"/>
        <v>1.1577999999999695</v>
      </c>
      <c r="B1391" s="9">
        <f>'Masse et Centrage'!$G$44</f>
        <v>932</v>
      </c>
      <c r="D1391" s="8">
        <f t="shared" si="243"/>
        <v>1.1577999999999695</v>
      </c>
      <c r="E1391" s="9">
        <v>1043</v>
      </c>
      <c r="G1391" s="8">
        <f t="shared" si="244"/>
        <v>1.1577999999999695</v>
      </c>
      <c r="H1391" s="9">
        <v>-1000</v>
      </c>
      <c r="J1391" s="8">
        <f t="shared" si="245"/>
        <v>1.1578</v>
      </c>
      <c r="K1391" s="9">
        <f>IF(J1391=N2,'Masse et Centrage'!$G$44,-1000)</f>
        <v>-1000</v>
      </c>
      <c r="L1391" s="9">
        <f t="shared" si="241"/>
        <v>0</v>
      </c>
    </row>
    <row r="1392" spans="1:12" ht="15">
      <c r="A1392" s="8">
        <f t="shared" si="242"/>
        <v>1.1579999999999695</v>
      </c>
      <c r="B1392" s="9">
        <f>'Masse et Centrage'!$G$44</f>
        <v>932</v>
      </c>
      <c r="D1392" s="8">
        <f t="shared" si="243"/>
        <v>1.1579999999999695</v>
      </c>
      <c r="E1392" s="9">
        <v>1043</v>
      </c>
      <c r="G1392" s="8">
        <f t="shared" si="244"/>
        <v>1.1579999999999695</v>
      </c>
      <c r="H1392" s="9">
        <v>-1000</v>
      </c>
      <c r="J1392" s="8">
        <f t="shared" si="245"/>
        <v>1.158</v>
      </c>
      <c r="K1392" s="9">
        <f>IF(J1392=N2,'Masse et Centrage'!$G$44,-1000)</f>
        <v>-1000</v>
      </c>
      <c r="L1392" s="9">
        <f t="shared" si="241"/>
        <v>0</v>
      </c>
    </row>
    <row r="1393" spans="1:12" ht="15">
      <c r="A1393" s="8">
        <f t="shared" si="242"/>
        <v>1.1581999999999695</v>
      </c>
      <c r="B1393" s="9">
        <f>'Masse et Centrage'!$G$44</f>
        <v>932</v>
      </c>
      <c r="D1393" s="8">
        <f t="shared" si="243"/>
        <v>1.1581999999999695</v>
      </c>
      <c r="E1393" s="9">
        <v>1043</v>
      </c>
      <c r="G1393" s="8">
        <f t="shared" si="244"/>
        <v>1.1581999999999695</v>
      </c>
      <c r="H1393" s="9">
        <v>-1000</v>
      </c>
      <c r="J1393" s="8">
        <f t="shared" si="245"/>
        <v>1.1582</v>
      </c>
      <c r="K1393" s="9">
        <f>IF(J1393=N2,'Masse et Centrage'!$G$44,-1000)</f>
        <v>-1000</v>
      </c>
      <c r="L1393" s="9">
        <f t="shared" si="241"/>
        <v>0</v>
      </c>
    </row>
    <row r="1394" spans="1:12" ht="15">
      <c r="A1394" s="8">
        <f t="shared" si="242"/>
        <v>1.1583999999999695</v>
      </c>
      <c r="B1394" s="9">
        <f>'Masse et Centrage'!$G$44</f>
        <v>932</v>
      </c>
      <c r="D1394" s="8">
        <f t="shared" si="243"/>
        <v>1.1583999999999695</v>
      </c>
      <c r="E1394" s="9">
        <v>1043</v>
      </c>
      <c r="G1394" s="8">
        <f t="shared" si="244"/>
        <v>1.1583999999999695</v>
      </c>
      <c r="H1394" s="9">
        <v>-1000</v>
      </c>
      <c r="J1394" s="8">
        <f t="shared" si="245"/>
        <v>1.1584</v>
      </c>
      <c r="K1394" s="9">
        <f>IF(J1394=N2,'Masse et Centrage'!$G$44,-1000)</f>
        <v>-1000</v>
      </c>
      <c r="L1394" s="9">
        <f t="shared" si="241"/>
        <v>0</v>
      </c>
    </row>
    <row r="1395" spans="1:12" ht="15">
      <c r="A1395" s="8">
        <f t="shared" si="242"/>
        <v>1.1585999999999694</v>
      </c>
      <c r="B1395" s="9">
        <f>'Masse et Centrage'!$G$44</f>
        <v>932</v>
      </c>
      <c r="D1395" s="8">
        <f t="shared" si="243"/>
        <v>1.1585999999999694</v>
      </c>
      <c r="E1395" s="9">
        <v>1043</v>
      </c>
      <c r="G1395" s="8">
        <f t="shared" si="244"/>
        <v>1.1585999999999694</v>
      </c>
      <c r="H1395" s="9">
        <v>-1000</v>
      </c>
      <c r="J1395" s="8">
        <f t="shared" si="245"/>
        <v>1.1586</v>
      </c>
      <c r="K1395" s="9">
        <f>IF(J1395=N2,'Masse et Centrage'!$G$44,-1000)</f>
        <v>-1000</v>
      </c>
      <c r="L1395" s="9">
        <f t="shared" si="241"/>
        <v>0</v>
      </c>
    </row>
    <row r="1396" spans="1:12" ht="15">
      <c r="A1396" s="8">
        <f t="shared" si="242"/>
        <v>1.1587999999999694</v>
      </c>
      <c r="B1396" s="9">
        <f>'Masse et Centrage'!$G$44</f>
        <v>932</v>
      </c>
      <c r="D1396" s="8">
        <f t="shared" si="243"/>
        <v>1.1587999999999694</v>
      </c>
      <c r="E1396" s="9">
        <v>1043</v>
      </c>
      <c r="G1396" s="8">
        <f t="shared" si="244"/>
        <v>1.1587999999999694</v>
      </c>
      <c r="H1396" s="9">
        <v>-1000</v>
      </c>
      <c r="J1396" s="8">
        <f t="shared" si="245"/>
        <v>1.1588</v>
      </c>
      <c r="K1396" s="9">
        <f>IF(J1396=N2,'Masse et Centrage'!$G$44,-1000)</f>
        <v>-1000</v>
      </c>
      <c r="L1396" s="9">
        <f t="shared" si="241"/>
        <v>0</v>
      </c>
    </row>
    <row r="1397" spans="1:12" ht="15">
      <c r="A1397" s="8">
        <f t="shared" si="242"/>
        <v>1.1589999999999694</v>
      </c>
      <c r="B1397" s="9">
        <f>'Masse et Centrage'!$G$44</f>
        <v>932</v>
      </c>
      <c r="D1397" s="8">
        <f t="shared" si="243"/>
        <v>1.1589999999999694</v>
      </c>
      <c r="E1397" s="9">
        <v>1043</v>
      </c>
      <c r="G1397" s="8">
        <f t="shared" si="244"/>
        <v>1.1589999999999694</v>
      </c>
      <c r="H1397" s="9">
        <v>-1000</v>
      </c>
      <c r="J1397" s="8">
        <f t="shared" si="245"/>
        <v>1.159</v>
      </c>
      <c r="K1397" s="9">
        <f>IF(J1397=N2,'Masse et Centrage'!$G$44,-1000)</f>
        <v>-1000</v>
      </c>
      <c r="L1397" s="9">
        <f t="shared" si="241"/>
        <v>0</v>
      </c>
    </row>
    <row r="1398" spans="1:12" ht="15">
      <c r="A1398" s="8">
        <f t="shared" si="242"/>
        <v>1.1591999999999694</v>
      </c>
      <c r="B1398" s="9">
        <f>'Masse et Centrage'!$G$44</f>
        <v>932</v>
      </c>
      <c r="D1398" s="8">
        <f t="shared" si="243"/>
        <v>1.1591999999999694</v>
      </c>
      <c r="E1398" s="9">
        <v>1043</v>
      </c>
      <c r="G1398" s="8">
        <f t="shared" si="244"/>
        <v>1.1591999999999694</v>
      </c>
      <c r="H1398" s="9">
        <v>-1000</v>
      </c>
      <c r="J1398" s="8">
        <f t="shared" si="245"/>
        <v>1.1592</v>
      </c>
      <c r="K1398" s="9">
        <f>IF(J1398=N2,'Masse et Centrage'!$G$44,-1000)</f>
        <v>-1000</v>
      </c>
      <c r="L1398" s="9">
        <f t="shared" si="241"/>
        <v>0</v>
      </c>
    </row>
    <row r="1399" spans="1:12" ht="15">
      <c r="A1399" s="8">
        <f t="shared" si="242"/>
        <v>1.1593999999999693</v>
      </c>
      <c r="B1399" s="9">
        <f>'Masse et Centrage'!$G$44</f>
        <v>932</v>
      </c>
      <c r="D1399" s="8">
        <f t="shared" si="243"/>
        <v>1.1593999999999693</v>
      </c>
      <c r="E1399" s="9">
        <v>1043</v>
      </c>
      <c r="G1399" s="8">
        <f t="shared" si="244"/>
        <v>1.1593999999999693</v>
      </c>
      <c r="H1399" s="9">
        <v>-1000</v>
      </c>
      <c r="J1399" s="8">
        <f t="shared" si="245"/>
        <v>1.1594</v>
      </c>
      <c r="K1399" s="9">
        <f>IF(J1399=N2,'Masse et Centrage'!$G$44,-1000)</f>
        <v>-1000</v>
      </c>
      <c r="L1399" s="9">
        <f t="shared" si="241"/>
        <v>0</v>
      </c>
    </row>
    <row r="1400" spans="1:12" ht="15">
      <c r="A1400" s="8">
        <f t="shared" si="242"/>
        <v>1.1595999999999693</v>
      </c>
      <c r="B1400" s="9">
        <f>'Masse et Centrage'!$G$44</f>
        <v>932</v>
      </c>
      <c r="D1400" s="8">
        <f t="shared" si="243"/>
        <v>1.1595999999999693</v>
      </c>
      <c r="E1400" s="9">
        <v>1043</v>
      </c>
      <c r="G1400" s="8">
        <f t="shared" si="244"/>
        <v>1.1595999999999693</v>
      </c>
      <c r="H1400" s="9">
        <v>-1000</v>
      </c>
      <c r="J1400" s="8">
        <f t="shared" si="245"/>
        <v>1.1596</v>
      </c>
      <c r="K1400" s="9">
        <f>IF(J1400=N2,'Masse et Centrage'!$G$44,-1000)</f>
        <v>-1000</v>
      </c>
      <c r="L1400" s="9">
        <f t="shared" si="241"/>
        <v>0</v>
      </c>
    </row>
    <row r="1401" spans="1:12" ht="15">
      <c r="A1401" s="8">
        <f t="shared" si="242"/>
        <v>1.1597999999999693</v>
      </c>
      <c r="B1401" s="9">
        <f>'Masse et Centrage'!$G$44</f>
        <v>932</v>
      </c>
      <c r="D1401" s="8">
        <f t="shared" si="243"/>
        <v>1.1597999999999693</v>
      </c>
      <c r="E1401" s="9">
        <v>1043</v>
      </c>
      <c r="G1401" s="8">
        <f t="shared" si="244"/>
        <v>1.1597999999999693</v>
      </c>
      <c r="H1401" s="9">
        <v>-1000</v>
      </c>
      <c r="J1401" s="8">
        <f t="shared" si="245"/>
        <v>1.1598</v>
      </c>
      <c r="K1401" s="9">
        <f>IF(J1401=N2,'Masse et Centrage'!$G$44,-1000)</f>
        <v>-1000</v>
      </c>
      <c r="L1401" s="9">
        <f t="shared" si="241"/>
        <v>0</v>
      </c>
    </row>
    <row r="1402" spans="1:12" ht="15">
      <c r="A1402" s="8">
        <f t="shared" si="242"/>
        <v>1.1599999999999693</v>
      </c>
      <c r="B1402" s="9">
        <f>'Masse et Centrage'!$G$44</f>
        <v>932</v>
      </c>
      <c r="D1402" s="8">
        <f t="shared" si="243"/>
        <v>1.1599999999999693</v>
      </c>
      <c r="E1402" s="9">
        <v>1043</v>
      </c>
      <c r="G1402" s="8">
        <f t="shared" si="244"/>
        <v>1.1599999999999693</v>
      </c>
      <c r="H1402" s="9">
        <v>-1000</v>
      </c>
      <c r="J1402" s="8">
        <f t="shared" si="245"/>
        <v>1.16</v>
      </c>
      <c r="K1402" s="9">
        <f>IF(J1402=N2,'Masse et Centrage'!$G$44,-1000)</f>
        <v>-1000</v>
      </c>
      <c r="L1402" s="9">
        <f t="shared" si="241"/>
        <v>0</v>
      </c>
    </row>
    <row r="1403" spans="1:12" ht="15">
      <c r="A1403" s="8">
        <f t="shared" si="242"/>
        <v>1.1601999999999693</v>
      </c>
      <c r="B1403" s="9">
        <f>'Masse et Centrage'!$G$44</f>
        <v>932</v>
      </c>
      <c r="D1403" s="8">
        <f t="shared" si="243"/>
        <v>1.1601999999999693</v>
      </c>
      <c r="E1403" s="9">
        <v>1043</v>
      </c>
      <c r="G1403" s="8">
        <f t="shared" si="244"/>
        <v>1.1601999999999693</v>
      </c>
      <c r="H1403" s="9">
        <v>-1000</v>
      </c>
      <c r="J1403" s="8">
        <f t="shared" si="245"/>
        <v>1.1602</v>
      </c>
      <c r="K1403" s="9">
        <f>IF(J1403=N2,'Masse et Centrage'!$G$44,-1000)</f>
        <v>-1000</v>
      </c>
      <c r="L1403" s="9">
        <f t="shared" si="241"/>
        <v>0</v>
      </c>
    </row>
    <row r="1404" spans="1:12" ht="15">
      <c r="A1404" s="8">
        <f t="shared" si="242"/>
        <v>1.1603999999999692</v>
      </c>
      <c r="B1404" s="9">
        <f>'Masse et Centrage'!$G$44</f>
        <v>932</v>
      </c>
      <c r="D1404" s="8">
        <f t="shared" si="243"/>
        <v>1.1603999999999692</v>
      </c>
      <c r="E1404" s="9">
        <v>1043</v>
      </c>
      <c r="G1404" s="8">
        <f t="shared" si="244"/>
        <v>1.1603999999999692</v>
      </c>
      <c r="H1404" s="9">
        <v>-1000</v>
      </c>
      <c r="J1404" s="8">
        <f t="shared" si="245"/>
        <v>1.1604</v>
      </c>
      <c r="K1404" s="9">
        <f>IF(J1404=N2,'Masse et Centrage'!$G$44,-1000)</f>
        <v>-1000</v>
      </c>
      <c r="L1404" s="9">
        <f t="shared" si="241"/>
        <v>0</v>
      </c>
    </row>
    <row r="1405" spans="1:12" ht="15">
      <c r="A1405" s="8">
        <f t="shared" si="242"/>
        <v>1.1605999999999692</v>
      </c>
      <c r="B1405" s="9">
        <f>'Masse et Centrage'!$G$44</f>
        <v>932</v>
      </c>
      <c r="D1405" s="8">
        <f t="shared" si="243"/>
        <v>1.1605999999999692</v>
      </c>
      <c r="E1405" s="9">
        <v>1043</v>
      </c>
      <c r="G1405" s="8">
        <f t="shared" si="244"/>
        <v>1.1605999999999692</v>
      </c>
      <c r="H1405" s="9">
        <v>-1000</v>
      </c>
      <c r="J1405" s="8">
        <f t="shared" si="245"/>
        <v>1.1606</v>
      </c>
      <c r="K1405" s="9">
        <f>IF(J1405=N2,'Masse et Centrage'!$G$44,-1000)</f>
        <v>-1000</v>
      </c>
      <c r="L1405" s="9">
        <f t="shared" si="241"/>
        <v>0</v>
      </c>
    </row>
    <row r="1406" spans="1:12" ht="15">
      <c r="A1406" s="8">
        <f t="shared" si="242"/>
        <v>1.1607999999999692</v>
      </c>
      <c r="B1406" s="9">
        <f>'Masse et Centrage'!$G$44</f>
        <v>932</v>
      </c>
      <c r="D1406" s="8">
        <f t="shared" si="243"/>
        <v>1.1607999999999692</v>
      </c>
      <c r="E1406" s="9">
        <v>1043</v>
      </c>
      <c r="G1406" s="8">
        <f t="shared" si="244"/>
        <v>1.1607999999999692</v>
      </c>
      <c r="H1406" s="9">
        <v>-1000</v>
      </c>
      <c r="J1406" s="8">
        <f t="shared" si="245"/>
        <v>1.1608</v>
      </c>
      <c r="K1406" s="9">
        <f>IF(J1406=N2,'Masse et Centrage'!$G$44,-1000)</f>
        <v>-1000</v>
      </c>
      <c r="L1406" s="9">
        <f t="shared" si="241"/>
        <v>0</v>
      </c>
    </row>
    <row r="1407" spans="1:12" ht="15">
      <c r="A1407" s="8">
        <f t="shared" si="242"/>
        <v>1.1609999999999692</v>
      </c>
      <c r="B1407" s="9">
        <f>'Masse et Centrage'!$G$44</f>
        <v>932</v>
      </c>
      <c r="D1407" s="8">
        <f t="shared" si="243"/>
        <v>1.1609999999999692</v>
      </c>
      <c r="E1407" s="9">
        <v>1043</v>
      </c>
      <c r="G1407" s="8">
        <f t="shared" si="244"/>
        <v>1.1609999999999692</v>
      </c>
      <c r="H1407" s="9">
        <v>-1000</v>
      </c>
      <c r="J1407" s="8">
        <f t="shared" si="245"/>
        <v>1.161</v>
      </c>
      <c r="K1407" s="9">
        <f>IF(J1407=N2,'Masse et Centrage'!$G$44,-1000)</f>
        <v>-1000</v>
      </c>
      <c r="L1407" s="9">
        <f t="shared" si="241"/>
        <v>0</v>
      </c>
    </row>
    <row r="1408" spans="1:12" ht="15">
      <c r="A1408" s="8">
        <f t="shared" si="242"/>
        <v>1.1611999999999691</v>
      </c>
      <c r="B1408" s="9">
        <f>'Masse et Centrage'!$G$44</f>
        <v>932</v>
      </c>
      <c r="D1408" s="8">
        <f t="shared" si="243"/>
        <v>1.1611999999999691</v>
      </c>
      <c r="E1408" s="9">
        <v>1043</v>
      </c>
      <c r="G1408" s="8">
        <f t="shared" si="244"/>
        <v>1.1611999999999691</v>
      </c>
      <c r="H1408" s="9">
        <v>-1000</v>
      </c>
      <c r="J1408" s="8">
        <f t="shared" si="245"/>
        <v>1.1612</v>
      </c>
      <c r="K1408" s="9">
        <f>IF(J1408=N2,'Masse et Centrage'!$G$44,-1000)</f>
        <v>-1000</v>
      </c>
      <c r="L1408" s="9">
        <f t="shared" si="241"/>
        <v>0</v>
      </c>
    </row>
    <row r="1409" spans="1:12" ht="15">
      <c r="A1409" s="8">
        <f t="shared" si="242"/>
        <v>1.1613999999999691</v>
      </c>
      <c r="B1409" s="9">
        <f>'Masse et Centrage'!$G$44</f>
        <v>932</v>
      </c>
      <c r="D1409" s="8">
        <f t="shared" si="243"/>
        <v>1.1613999999999691</v>
      </c>
      <c r="E1409" s="9">
        <v>1043</v>
      </c>
      <c r="G1409" s="8">
        <f t="shared" si="244"/>
        <v>1.1613999999999691</v>
      </c>
      <c r="H1409" s="9">
        <v>-1000</v>
      </c>
      <c r="J1409" s="8">
        <f t="shared" si="245"/>
        <v>1.1614</v>
      </c>
      <c r="K1409" s="9">
        <f>IF(J1409=N2,'Masse et Centrage'!$G$44,-1000)</f>
        <v>-1000</v>
      </c>
      <c r="L1409" s="9">
        <f t="shared" si="241"/>
        <v>0</v>
      </c>
    </row>
    <row r="1410" spans="1:12" ht="15">
      <c r="A1410" s="8">
        <f t="shared" si="242"/>
        <v>1.161599999999969</v>
      </c>
      <c r="B1410" s="9">
        <f>'Masse et Centrage'!$G$44</f>
        <v>932</v>
      </c>
      <c r="D1410" s="8">
        <f t="shared" si="243"/>
        <v>1.161599999999969</v>
      </c>
      <c r="E1410" s="9">
        <v>1043</v>
      </c>
      <c r="G1410" s="8">
        <f t="shared" si="244"/>
        <v>1.161599999999969</v>
      </c>
      <c r="H1410" s="9">
        <v>-1000</v>
      </c>
      <c r="J1410" s="8">
        <f t="shared" si="245"/>
        <v>1.1616</v>
      </c>
      <c r="K1410" s="9">
        <f>IF(J1410=N2,'Masse et Centrage'!$G$44,-1000)</f>
        <v>-1000</v>
      </c>
      <c r="L1410" s="9">
        <f t="shared" si="241"/>
        <v>0</v>
      </c>
    </row>
    <row r="1411" spans="1:12" ht="15">
      <c r="A1411" s="8">
        <f t="shared" si="242"/>
        <v>1.161799999999969</v>
      </c>
      <c r="B1411" s="9">
        <f>'Masse et Centrage'!$G$44</f>
        <v>932</v>
      </c>
      <c r="D1411" s="8">
        <f t="shared" si="243"/>
        <v>1.161799999999969</v>
      </c>
      <c r="E1411" s="9">
        <v>1043</v>
      </c>
      <c r="G1411" s="8">
        <f t="shared" si="244"/>
        <v>1.161799999999969</v>
      </c>
      <c r="H1411" s="9">
        <v>-1000</v>
      </c>
      <c r="J1411" s="8">
        <f t="shared" si="245"/>
        <v>1.1618</v>
      </c>
      <c r="K1411" s="9">
        <f>IF(J1411=N2,'Masse et Centrage'!$G$44,-1000)</f>
        <v>-1000</v>
      </c>
      <c r="L1411" s="9">
        <f aca="true" t="shared" si="246" ref="L1411:L1474">IF(K1411&gt;E1411,1,0)</f>
        <v>0</v>
      </c>
    </row>
    <row r="1412" spans="1:12" ht="15">
      <c r="A1412" s="8">
        <f aca="true" t="shared" si="247" ref="A1412:A1475">A1411+0.0002</f>
        <v>1.161999999999969</v>
      </c>
      <c r="B1412" s="9">
        <f>'Masse et Centrage'!$G$44</f>
        <v>932</v>
      </c>
      <c r="D1412" s="8">
        <f aca="true" t="shared" si="248" ref="D1412:D1475">D1411+0.0002</f>
        <v>1.161999999999969</v>
      </c>
      <c r="E1412" s="9">
        <v>1043</v>
      </c>
      <c r="G1412" s="8">
        <f aca="true" t="shared" si="249" ref="G1412:G1475">G1411+0.0002</f>
        <v>1.161999999999969</v>
      </c>
      <c r="H1412" s="9">
        <v>-1000</v>
      </c>
      <c r="J1412" s="8">
        <f aca="true" t="shared" si="250" ref="J1412:J1475">ROUND(J1411+0.0002,4)</f>
        <v>1.162</v>
      </c>
      <c r="K1412" s="9">
        <f>IF(J1412=N2,'Masse et Centrage'!$G$44,-1000)</f>
        <v>-1000</v>
      </c>
      <c r="L1412" s="9">
        <f t="shared" si="246"/>
        <v>0</v>
      </c>
    </row>
    <row r="1413" spans="1:12" ht="15">
      <c r="A1413" s="8">
        <f t="shared" si="247"/>
        <v>1.162199999999969</v>
      </c>
      <c r="B1413" s="9">
        <f>'Masse et Centrage'!$G$44</f>
        <v>932</v>
      </c>
      <c r="D1413" s="8">
        <f t="shared" si="248"/>
        <v>1.162199999999969</v>
      </c>
      <c r="E1413" s="9">
        <v>1043</v>
      </c>
      <c r="G1413" s="8">
        <f t="shared" si="249"/>
        <v>1.162199999999969</v>
      </c>
      <c r="H1413" s="9">
        <v>-1000</v>
      </c>
      <c r="J1413" s="8">
        <f t="shared" si="250"/>
        <v>1.1622</v>
      </c>
      <c r="K1413" s="9">
        <f>IF(J1413=N2,'Masse et Centrage'!$G$44,-1000)</f>
        <v>-1000</v>
      </c>
      <c r="L1413" s="9">
        <f t="shared" si="246"/>
        <v>0</v>
      </c>
    </row>
    <row r="1414" spans="1:12" ht="15">
      <c r="A1414" s="8">
        <f t="shared" si="247"/>
        <v>1.162399999999969</v>
      </c>
      <c r="B1414" s="9">
        <f>'Masse et Centrage'!$G$44</f>
        <v>932</v>
      </c>
      <c r="D1414" s="8">
        <f t="shared" si="248"/>
        <v>1.162399999999969</v>
      </c>
      <c r="E1414" s="9">
        <v>1043</v>
      </c>
      <c r="G1414" s="8">
        <f t="shared" si="249"/>
        <v>1.162399999999969</v>
      </c>
      <c r="H1414" s="9">
        <v>-1000</v>
      </c>
      <c r="J1414" s="8">
        <f t="shared" si="250"/>
        <v>1.1624</v>
      </c>
      <c r="K1414" s="9">
        <f>IF(J1414=N2,'Masse et Centrage'!$G$44,-1000)</f>
        <v>-1000</v>
      </c>
      <c r="L1414" s="9">
        <f t="shared" si="246"/>
        <v>0</v>
      </c>
    </row>
    <row r="1415" spans="1:12" ht="15">
      <c r="A1415" s="8">
        <f t="shared" si="247"/>
        <v>1.162599999999969</v>
      </c>
      <c r="B1415" s="9">
        <f>'Masse et Centrage'!$G$44</f>
        <v>932</v>
      </c>
      <c r="D1415" s="8">
        <f t="shared" si="248"/>
        <v>1.162599999999969</v>
      </c>
      <c r="E1415" s="9">
        <v>1043</v>
      </c>
      <c r="G1415" s="8">
        <f t="shared" si="249"/>
        <v>1.162599999999969</v>
      </c>
      <c r="H1415" s="9">
        <v>-1000</v>
      </c>
      <c r="J1415" s="8">
        <f t="shared" si="250"/>
        <v>1.1626</v>
      </c>
      <c r="K1415" s="9">
        <f>IF(J1415=N2,'Masse et Centrage'!$G$44,-1000)</f>
        <v>-1000</v>
      </c>
      <c r="L1415" s="9">
        <f t="shared" si="246"/>
        <v>0</v>
      </c>
    </row>
    <row r="1416" spans="1:12" ht="15">
      <c r="A1416" s="8">
        <f t="shared" si="247"/>
        <v>1.162799999999969</v>
      </c>
      <c r="B1416" s="9">
        <f>'Masse et Centrage'!$G$44</f>
        <v>932</v>
      </c>
      <c r="D1416" s="8">
        <f t="shared" si="248"/>
        <v>1.162799999999969</v>
      </c>
      <c r="E1416" s="9">
        <v>1043</v>
      </c>
      <c r="G1416" s="8">
        <f t="shared" si="249"/>
        <v>1.162799999999969</v>
      </c>
      <c r="H1416" s="9">
        <v>-1000</v>
      </c>
      <c r="J1416" s="8">
        <f t="shared" si="250"/>
        <v>1.1628</v>
      </c>
      <c r="K1416" s="9">
        <f>IF(J1416=N2,'Masse et Centrage'!$G$44,-1000)</f>
        <v>-1000</v>
      </c>
      <c r="L1416" s="9">
        <f t="shared" si="246"/>
        <v>0</v>
      </c>
    </row>
    <row r="1417" spans="1:12" ht="15">
      <c r="A1417" s="8">
        <f t="shared" si="247"/>
        <v>1.162999999999969</v>
      </c>
      <c r="B1417" s="9">
        <f>'Masse et Centrage'!$G$44</f>
        <v>932</v>
      </c>
      <c r="D1417" s="8">
        <f t="shared" si="248"/>
        <v>1.162999999999969</v>
      </c>
      <c r="E1417" s="9">
        <v>1043</v>
      </c>
      <c r="G1417" s="8">
        <f t="shared" si="249"/>
        <v>1.162999999999969</v>
      </c>
      <c r="H1417" s="9">
        <v>-1000</v>
      </c>
      <c r="J1417" s="8">
        <f t="shared" si="250"/>
        <v>1.163</v>
      </c>
      <c r="K1417" s="9">
        <f>IF(J1417=N2,'Masse et Centrage'!$G$44,-1000)</f>
        <v>-1000</v>
      </c>
      <c r="L1417" s="9">
        <f t="shared" si="246"/>
        <v>0</v>
      </c>
    </row>
    <row r="1418" spans="1:12" ht="15">
      <c r="A1418" s="8">
        <f t="shared" si="247"/>
        <v>1.163199999999969</v>
      </c>
      <c r="B1418" s="9">
        <f>'Masse et Centrage'!$G$44</f>
        <v>932</v>
      </c>
      <c r="D1418" s="8">
        <f t="shared" si="248"/>
        <v>1.163199999999969</v>
      </c>
      <c r="E1418" s="9">
        <v>1043</v>
      </c>
      <c r="G1418" s="8">
        <f t="shared" si="249"/>
        <v>1.163199999999969</v>
      </c>
      <c r="H1418" s="9">
        <v>-1000</v>
      </c>
      <c r="J1418" s="8">
        <f t="shared" si="250"/>
        <v>1.1632</v>
      </c>
      <c r="K1418" s="9">
        <f>IF(J1418=N2,'Masse et Centrage'!$G$44,-1000)</f>
        <v>-1000</v>
      </c>
      <c r="L1418" s="9">
        <f t="shared" si="246"/>
        <v>0</v>
      </c>
    </row>
    <row r="1419" spans="1:12" ht="15">
      <c r="A1419" s="8">
        <f t="shared" si="247"/>
        <v>1.163399999999969</v>
      </c>
      <c r="B1419" s="9">
        <f>'Masse et Centrage'!$G$44</f>
        <v>932</v>
      </c>
      <c r="D1419" s="8">
        <f t="shared" si="248"/>
        <v>1.163399999999969</v>
      </c>
      <c r="E1419" s="9">
        <v>1043</v>
      </c>
      <c r="G1419" s="8">
        <f t="shared" si="249"/>
        <v>1.163399999999969</v>
      </c>
      <c r="H1419" s="9">
        <v>-1000</v>
      </c>
      <c r="J1419" s="8">
        <f t="shared" si="250"/>
        <v>1.1634</v>
      </c>
      <c r="K1419" s="9">
        <f>IF(J1419=N2,'Masse et Centrage'!$G$44,-1000)</f>
        <v>-1000</v>
      </c>
      <c r="L1419" s="9">
        <f t="shared" si="246"/>
        <v>0</v>
      </c>
    </row>
    <row r="1420" spans="1:12" ht="15">
      <c r="A1420" s="8">
        <f t="shared" si="247"/>
        <v>1.1635999999999689</v>
      </c>
      <c r="B1420" s="9">
        <f>'Masse et Centrage'!$G$44</f>
        <v>932</v>
      </c>
      <c r="D1420" s="8">
        <f t="shared" si="248"/>
        <v>1.1635999999999689</v>
      </c>
      <c r="E1420" s="9">
        <v>1043</v>
      </c>
      <c r="G1420" s="8">
        <f t="shared" si="249"/>
        <v>1.1635999999999689</v>
      </c>
      <c r="H1420" s="9">
        <v>-1000</v>
      </c>
      <c r="J1420" s="8">
        <f t="shared" si="250"/>
        <v>1.1636</v>
      </c>
      <c r="K1420" s="9">
        <f>IF(J1420=N2,'Masse et Centrage'!$G$44,-1000)</f>
        <v>-1000</v>
      </c>
      <c r="L1420" s="9">
        <f t="shared" si="246"/>
        <v>0</v>
      </c>
    </row>
    <row r="1421" spans="1:12" ht="15">
      <c r="A1421" s="8">
        <f t="shared" si="247"/>
        <v>1.1637999999999689</v>
      </c>
      <c r="B1421" s="9">
        <f>'Masse et Centrage'!$G$44</f>
        <v>932</v>
      </c>
      <c r="D1421" s="8">
        <f t="shared" si="248"/>
        <v>1.1637999999999689</v>
      </c>
      <c r="E1421" s="9">
        <v>1043</v>
      </c>
      <c r="G1421" s="8">
        <f t="shared" si="249"/>
        <v>1.1637999999999689</v>
      </c>
      <c r="H1421" s="9">
        <v>-1000</v>
      </c>
      <c r="J1421" s="8">
        <f t="shared" si="250"/>
        <v>1.1638</v>
      </c>
      <c r="K1421" s="9">
        <f>IF(J1421=N2,'Masse et Centrage'!$G$44,-1000)</f>
        <v>-1000</v>
      </c>
      <c r="L1421" s="9">
        <f t="shared" si="246"/>
        <v>0</v>
      </c>
    </row>
    <row r="1422" spans="1:12" ht="15">
      <c r="A1422" s="8">
        <f t="shared" si="247"/>
        <v>1.1639999999999688</v>
      </c>
      <c r="B1422" s="9">
        <f>'Masse et Centrage'!$G$44</f>
        <v>932</v>
      </c>
      <c r="D1422" s="8">
        <f t="shared" si="248"/>
        <v>1.1639999999999688</v>
      </c>
      <c r="E1422" s="9">
        <v>1043</v>
      </c>
      <c r="G1422" s="8">
        <f t="shared" si="249"/>
        <v>1.1639999999999688</v>
      </c>
      <c r="H1422" s="9">
        <v>-1000</v>
      </c>
      <c r="J1422" s="8">
        <f t="shared" si="250"/>
        <v>1.164</v>
      </c>
      <c r="K1422" s="9">
        <f>IF(J1422=N2,'Masse et Centrage'!$G$44,-1000)</f>
        <v>-1000</v>
      </c>
      <c r="L1422" s="9">
        <f t="shared" si="246"/>
        <v>0</v>
      </c>
    </row>
    <row r="1423" spans="1:12" ht="15">
      <c r="A1423" s="8">
        <f t="shared" si="247"/>
        <v>1.1641999999999688</v>
      </c>
      <c r="B1423" s="9">
        <f>'Masse et Centrage'!$G$44</f>
        <v>932</v>
      </c>
      <c r="D1423" s="8">
        <f t="shared" si="248"/>
        <v>1.1641999999999688</v>
      </c>
      <c r="E1423" s="9">
        <v>1043</v>
      </c>
      <c r="G1423" s="8">
        <f t="shared" si="249"/>
        <v>1.1641999999999688</v>
      </c>
      <c r="H1423" s="9">
        <v>-1000</v>
      </c>
      <c r="J1423" s="8">
        <f t="shared" si="250"/>
        <v>1.1642</v>
      </c>
      <c r="K1423" s="9">
        <f>IF(J1423=N2,'Masse et Centrage'!$G$44,-1000)</f>
        <v>-1000</v>
      </c>
      <c r="L1423" s="9">
        <f t="shared" si="246"/>
        <v>0</v>
      </c>
    </row>
    <row r="1424" spans="1:12" ht="15">
      <c r="A1424" s="8">
        <f t="shared" si="247"/>
        <v>1.1643999999999688</v>
      </c>
      <c r="B1424" s="9">
        <f>'Masse et Centrage'!$G$44</f>
        <v>932</v>
      </c>
      <c r="D1424" s="8">
        <f t="shared" si="248"/>
        <v>1.1643999999999688</v>
      </c>
      <c r="E1424" s="9">
        <v>1043</v>
      </c>
      <c r="G1424" s="8">
        <f t="shared" si="249"/>
        <v>1.1643999999999688</v>
      </c>
      <c r="H1424" s="9">
        <v>-1000</v>
      </c>
      <c r="J1424" s="8">
        <f t="shared" si="250"/>
        <v>1.1644</v>
      </c>
      <c r="K1424" s="9">
        <f>IF(J1424=N2,'Masse et Centrage'!$G$44,-1000)</f>
        <v>-1000</v>
      </c>
      <c r="L1424" s="9">
        <f t="shared" si="246"/>
        <v>0</v>
      </c>
    </row>
    <row r="1425" spans="1:12" ht="15">
      <c r="A1425" s="8">
        <f t="shared" si="247"/>
        <v>1.1645999999999688</v>
      </c>
      <c r="B1425" s="9">
        <f>'Masse et Centrage'!$G$44</f>
        <v>932</v>
      </c>
      <c r="D1425" s="8">
        <f t="shared" si="248"/>
        <v>1.1645999999999688</v>
      </c>
      <c r="E1425" s="9">
        <v>1043</v>
      </c>
      <c r="G1425" s="8">
        <f t="shared" si="249"/>
        <v>1.1645999999999688</v>
      </c>
      <c r="H1425" s="9">
        <v>-1000</v>
      </c>
      <c r="J1425" s="8">
        <f t="shared" si="250"/>
        <v>1.1646</v>
      </c>
      <c r="K1425" s="9">
        <f>IF(J1425=N2,'Masse et Centrage'!$G$44,-1000)</f>
        <v>-1000</v>
      </c>
      <c r="L1425" s="9">
        <f t="shared" si="246"/>
        <v>0</v>
      </c>
    </row>
    <row r="1426" spans="1:12" ht="15">
      <c r="A1426" s="8">
        <f t="shared" si="247"/>
        <v>1.1647999999999687</v>
      </c>
      <c r="B1426" s="9">
        <f>'Masse et Centrage'!$G$44</f>
        <v>932</v>
      </c>
      <c r="D1426" s="8">
        <f t="shared" si="248"/>
        <v>1.1647999999999687</v>
      </c>
      <c r="E1426" s="9">
        <v>1043</v>
      </c>
      <c r="G1426" s="8">
        <f t="shared" si="249"/>
        <v>1.1647999999999687</v>
      </c>
      <c r="H1426" s="9">
        <v>-1000</v>
      </c>
      <c r="J1426" s="8">
        <f t="shared" si="250"/>
        <v>1.1648</v>
      </c>
      <c r="K1426" s="9">
        <f>IF(J1426=N2,'Masse et Centrage'!$G$44,-1000)</f>
        <v>-1000</v>
      </c>
      <c r="L1426" s="9">
        <f t="shared" si="246"/>
        <v>0</v>
      </c>
    </row>
    <row r="1427" spans="1:12" ht="15">
      <c r="A1427" s="8">
        <f t="shared" si="247"/>
        <v>1.1649999999999687</v>
      </c>
      <c r="B1427" s="9">
        <f>'Masse et Centrage'!$G$44</f>
        <v>932</v>
      </c>
      <c r="D1427" s="8">
        <f t="shared" si="248"/>
        <v>1.1649999999999687</v>
      </c>
      <c r="E1427" s="9">
        <v>1043</v>
      </c>
      <c r="G1427" s="8">
        <f t="shared" si="249"/>
        <v>1.1649999999999687</v>
      </c>
      <c r="H1427" s="9">
        <v>-1000</v>
      </c>
      <c r="J1427" s="8">
        <f t="shared" si="250"/>
        <v>1.165</v>
      </c>
      <c r="K1427" s="9">
        <f>IF(J1427=N2,'Masse et Centrage'!$G$44,-1000)</f>
        <v>-1000</v>
      </c>
      <c r="L1427" s="9">
        <f t="shared" si="246"/>
        <v>0</v>
      </c>
    </row>
    <row r="1428" spans="1:12" ht="15">
      <c r="A1428" s="8">
        <f t="shared" si="247"/>
        <v>1.1651999999999687</v>
      </c>
      <c r="B1428" s="9">
        <f>'Masse et Centrage'!$G$44</f>
        <v>932</v>
      </c>
      <c r="D1428" s="8">
        <f t="shared" si="248"/>
        <v>1.1651999999999687</v>
      </c>
      <c r="E1428" s="9">
        <v>1043</v>
      </c>
      <c r="G1428" s="8">
        <f t="shared" si="249"/>
        <v>1.1651999999999687</v>
      </c>
      <c r="H1428" s="9">
        <v>-1000</v>
      </c>
      <c r="J1428" s="8">
        <f t="shared" si="250"/>
        <v>1.1652</v>
      </c>
      <c r="K1428" s="9">
        <f>IF(J1428=N2,'Masse et Centrage'!$G$44,-1000)</f>
        <v>-1000</v>
      </c>
      <c r="L1428" s="9">
        <f t="shared" si="246"/>
        <v>0</v>
      </c>
    </row>
    <row r="1429" spans="1:12" ht="15">
      <c r="A1429" s="8">
        <f t="shared" si="247"/>
        <v>1.1653999999999687</v>
      </c>
      <c r="B1429" s="9">
        <f>'Masse et Centrage'!$G$44</f>
        <v>932</v>
      </c>
      <c r="D1429" s="8">
        <f t="shared" si="248"/>
        <v>1.1653999999999687</v>
      </c>
      <c r="E1429" s="9">
        <v>1043</v>
      </c>
      <c r="G1429" s="8">
        <f t="shared" si="249"/>
        <v>1.1653999999999687</v>
      </c>
      <c r="H1429" s="9">
        <v>-1000</v>
      </c>
      <c r="J1429" s="8">
        <f t="shared" si="250"/>
        <v>1.1654</v>
      </c>
      <c r="K1429" s="9">
        <f>IF(J1429=N2,'Masse et Centrage'!$G$44,-1000)</f>
        <v>-1000</v>
      </c>
      <c r="L1429" s="9">
        <f t="shared" si="246"/>
        <v>0</v>
      </c>
    </row>
    <row r="1430" spans="1:12" ht="15">
      <c r="A1430" s="8">
        <f t="shared" si="247"/>
        <v>1.1655999999999687</v>
      </c>
      <c r="B1430" s="9">
        <f>'Masse et Centrage'!$G$44</f>
        <v>932</v>
      </c>
      <c r="D1430" s="8">
        <f t="shared" si="248"/>
        <v>1.1655999999999687</v>
      </c>
      <c r="E1430" s="9">
        <v>1043</v>
      </c>
      <c r="G1430" s="8">
        <f t="shared" si="249"/>
        <v>1.1655999999999687</v>
      </c>
      <c r="H1430" s="9">
        <v>-1000</v>
      </c>
      <c r="J1430" s="8">
        <f t="shared" si="250"/>
        <v>1.1656</v>
      </c>
      <c r="K1430" s="9">
        <f>IF(J1430=N2,'Masse et Centrage'!$G$44,-1000)</f>
        <v>-1000</v>
      </c>
      <c r="L1430" s="9">
        <f t="shared" si="246"/>
        <v>0</v>
      </c>
    </row>
    <row r="1431" spans="1:12" ht="15">
      <c r="A1431" s="8">
        <f t="shared" si="247"/>
        <v>1.1657999999999686</v>
      </c>
      <c r="B1431" s="9">
        <f>'Masse et Centrage'!$G$44</f>
        <v>932</v>
      </c>
      <c r="D1431" s="8">
        <f t="shared" si="248"/>
        <v>1.1657999999999686</v>
      </c>
      <c r="E1431" s="9">
        <v>1043</v>
      </c>
      <c r="G1431" s="8">
        <f t="shared" si="249"/>
        <v>1.1657999999999686</v>
      </c>
      <c r="H1431" s="9">
        <v>-1000</v>
      </c>
      <c r="J1431" s="8">
        <f t="shared" si="250"/>
        <v>1.1658</v>
      </c>
      <c r="K1431" s="9">
        <f>IF(J1431=N2,'Masse et Centrage'!$G$44,-1000)</f>
        <v>-1000</v>
      </c>
      <c r="L1431" s="9">
        <f t="shared" si="246"/>
        <v>0</v>
      </c>
    </row>
    <row r="1432" spans="1:12" ht="15">
      <c r="A1432" s="8">
        <f t="shared" si="247"/>
        <v>1.1659999999999686</v>
      </c>
      <c r="B1432" s="9">
        <f>'Masse et Centrage'!$G$44</f>
        <v>932</v>
      </c>
      <c r="D1432" s="8">
        <f t="shared" si="248"/>
        <v>1.1659999999999686</v>
      </c>
      <c r="E1432" s="9">
        <v>1043</v>
      </c>
      <c r="G1432" s="8">
        <f t="shared" si="249"/>
        <v>1.1659999999999686</v>
      </c>
      <c r="H1432" s="9">
        <v>-1000</v>
      </c>
      <c r="J1432" s="8">
        <f t="shared" si="250"/>
        <v>1.166</v>
      </c>
      <c r="K1432" s="9">
        <f>IF(J1432=N2,'Masse et Centrage'!$G$44,-1000)</f>
        <v>-1000</v>
      </c>
      <c r="L1432" s="9">
        <f t="shared" si="246"/>
        <v>0</v>
      </c>
    </row>
    <row r="1433" spans="1:12" ht="15">
      <c r="A1433" s="8">
        <f t="shared" si="247"/>
        <v>1.1661999999999686</v>
      </c>
      <c r="B1433" s="9">
        <f>'Masse et Centrage'!$G$44</f>
        <v>932</v>
      </c>
      <c r="D1433" s="8">
        <f t="shared" si="248"/>
        <v>1.1661999999999686</v>
      </c>
      <c r="E1433" s="9">
        <v>1043</v>
      </c>
      <c r="G1433" s="8">
        <f t="shared" si="249"/>
        <v>1.1661999999999686</v>
      </c>
      <c r="H1433" s="9">
        <v>-1000</v>
      </c>
      <c r="J1433" s="8">
        <f t="shared" si="250"/>
        <v>1.1662</v>
      </c>
      <c r="K1433" s="9">
        <f>IF(J1433=N2,'Masse et Centrage'!$G$44,-1000)</f>
        <v>-1000</v>
      </c>
      <c r="L1433" s="9">
        <f t="shared" si="246"/>
        <v>0</v>
      </c>
    </row>
    <row r="1434" spans="1:12" ht="15">
      <c r="A1434" s="8">
        <f t="shared" si="247"/>
        <v>1.1663999999999686</v>
      </c>
      <c r="B1434" s="9">
        <f>'Masse et Centrage'!$G$44</f>
        <v>932</v>
      </c>
      <c r="D1434" s="8">
        <f t="shared" si="248"/>
        <v>1.1663999999999686</v>
      </c>
      <c r="E1434" s="9">
        <v>1043</v>
      </c>
      <c r="G1434" s="8">
        <f t="shared" si="249"/>
        <v>1.1663999999999686</v>
      </c>
      <c r="H1434" s="9">
        <v>-1000</v>
      </c>
      <c r="J1434" s="8">
        <f t="shared" si="250"/>
        <v>1.1664</v>
      </c>
      <c r="K1434" s="9">
        <f>IF(J1434=N2,'Masse et Centrage'!$G$44,-1000)</f>
        <v>-1000</v>
      </c>
      <c r="L1434" s="9">
        <f t="shared" si="246"/>
        <v>0</v>
      </c>
    </row>
    <row r="1435" spans="1:12" ht="15">
      <c r="A1435" s="8">
        <f t="shared" si="247"/>
        <v>1.1665999999999686</v>
      </c>
      <c r="B1435" s="9">
        <f>'Masse et Centrage'!$G$44</f>
        <v>932</v>
      </c>
      <c r="D1435" s="8">
        <f t="shared" si="248"/>
        <v>1.1665999999999686</v>
      </c>
      <c r="E1435" s="9">
        <v>1043</v>
      </c>
      <c r="G1435" s="8">
        <f t="shared" si="249"/>
        <v>1.1665999999999686</v>
      </c>
      <c r="H1435" s="9">
        <v>-1000</v>
      </c>
      <c r="J1435" s="8">
        <f t="shared" si="250"/>
        <v>1.1666</v>
      </c>
      <c r="K1435" s="9">
        <f>IF(J1435=N2,'Masse et Centrage'!$G$44,-1000)</f>
        <v>-1000</v>
      </c>
      <c r="L1435" s="9">
        <f t="shared" si="246"/>
        <v>0</v>
      </c>
    </row>
    <row r="1436" spans="1:12" ht="15">
      <c r="A1436" s="8">
        <f t="shared" si="247"/>
        <v>1.1667999999999685</v>
      </c>
      <c r="B1436" s="9">
        <f>'Masse et Centrage'!$G$44</f>
        <v>932</v>
      </c>
      <c r="D1436" s="8">
        <f t="shared" si="248"/>
        <v>1.1667999999999685</v>
      </c>
      <c r="E1436" s="9">
        <v>1043</v>
      </c>
      <c r="G1436" s="8">
        <f t="shared" si="249"/>
        <v>1.1667999999999685</v>
      </c>
      <c r="H1436" s="9">
        <v>-1000</v>
      </c>
      <c r="J1436" s="8">
        <f t="shared" si="250"/>
        <v>1.1668</v>
      </c>
      <c r="K1436" s="9">
        <f>IF(J1436=N2,'Masse et Centrage'!$G$44,-1000)</f>
        <v>-1000</v>
      </c>
      <c r="L1436" s="9">
        <f t="shared" si="246"/>
        <v>0</v>
      </c>
    </row>
    <row r="1437" spans="1:12" ht="15">
      <c r="A1437" s="8">
        <f t="shared" si="247"/>
        <v>1.1669999999999685</v>
      </c>
      <c r="B1437" s="9">
        <f>'Masse et Centrage'!$G$44</f>
        <v>932</v>
      </c>
      <c r="D1437" s="8">
        <f t="shared" si="248"/>
        <v>1.1669999999999685</v>
      </c>
      <c r="E1437" s="9">
        <v>1043</v>
      </c>
      <c r="G1437" s="8">
        <f t="shared" si="249"/>
        <v>1.1669999999999685</v>
      </c>
      <c r="H1437" s="9">
        <v>-1000</v>
      </c>
      <c r="J1437" s="8">
        <f t="shared" si="250"/>
        <v>1.167</v>
      </c>
      <c r="K1437" s="9">
        <f>IF(J1437=N2,'Masse et Centrage'!$G$44,-1000)</f>
        <v>-1000</v>
      </c>
      <c r="L1437" s="9">
        <f t="shared" si="246"/>
        <v>0</v>
      </c>
    </row>
    <row r="1438" spans="1:12" ht="15">
      <c r="A1438" s="8">
        <f t="shared" si="247"/>
        <v>1.1671999999999685</v>
      </c>
      <c r="B1438" s="9">
        <f>'Masse et Centrage'!$G$44</f>
        <v>932</v>
      </c>
      <c r="D1438" s="8">
        <f t="shared" si="248"/>
        <v>1.1671999999999685</v>
      </c>
      <c r="E1438" s="9">
        <v>1043</v>
      </c>
      <c r="G1438" s="8">
        <f t="shared" si="249"/>
        <v>1.1671999999999685</v>
      </c>
      <c r="H1438" s="9">
        <v>-1000</v>
      </c>
      <c r="J1438" s="8">
        <f t="shared" si="250"/>
        <v>1.1672</v>
      </c>
      <c r="K1438" s="9">
        <f>IF(J1438=N2,'Masse et Centrage'!$G$44,-1000)</f>
        <v>-1000</v>
      </c>
      <c r="L1438" s="9">
        <f t="shared" si="246"/>
        <v>0</v>
      </c>
    </row>
    <row r="1439" spans="1:12" ht="15">
      <c r="A1439" s="8">
        <f t="shared" si="247"/>
        <v>1.1673999999999685</v>
      </c>
      <c r="B1439" s="9">
        <f>'Masse et Centrage'!$G$44</f>
        <v>932</v>
      </c>
      <c r="D1439" s="8">
        <f t="shared" si="248"/>
        <v>1.1673999999999685</v>
      </c>
      <c r="E1439" s="9">
        <v>1043</v>
      </c>
      <c r="G1439" s="8">
        <f t="shared" si="249"/>
        <v>1.1673999999999685</v>
      </c>
      <c r="H1439" s="9">
        <v>-1000</v>
      </c>
      <c r="J1439" s="8">
        <f t="shared" si="250"/>
        <v>1.1674</v>
      </c>
      <c r="K1439" s="9">
        <f>IF(J1439=N2,'Masse et Centrage'!$G$44,-1000)</f>
        <v>-1000</v>
      </c>
      <c r="L1439" s="9">
        <f t="shared" si="246"/>
        <v>0</v>
      </c>
    </row>
    <row r="1440" spans="1:12" ht="15">
      <c r="A1440" s="8">
        <f t="shared" si="247"/>
        <v>1.1675999999999684</v>
      </c>
      <c r="B1440" s="9">
        <f>'Masse et Centrage'!$G$44</f>
        <v>932</v>
      </c>
      <c r="D1440" s="8">
        <f t="shared" si="248"/>
        <v>1.1675999999999684</v>
      </c>
      <c r="E1440" s="9">
        <v>1043</v>
      </c>
      <c r="G1440" s="8">
        <f t="shared" si="249"/>
        <v>1.1675999999999684</v>
      </c>
      <c r="H1440" s="9">
        <v>-1000</v>
      </c>
      <c r="J1440" s="8">
        <f t="shared" si="250"/>
        <v>1.1676</v>
      </c>
      <c r="K1440" s="9">
        <f>IF(J1440=N2,'Masse et Centrage'!$G$44,-1000)</f>
        <v>-1000</v>
      </c>
      <c r="L1440" s="9">
        <f t="shared" si="246"/>
        <v>0</v>
      </c>
    </row>
    <row r="1441" spans="1:12" ht="15">
      <c r="A1441" s="8">
        <f t="shared" si="247"/>
        <v>1.1677999999999684</v>
      </c>
      <c r="B1441" s="9">
        <f>'Masse et Centrage'!$G$44</f>
        <v>932</v>
      </c>
      <c r="D1441" s="8">
        <f t="shared" si="248"/>
        <v>1.1677999999999684</v>
      </c>
      <c r="E1441" s="9">
        <v>1043</v>
      </c>
      <c r="G1441" s="8">
        <f t="shared" si="249"/>
        <v>1.1677999999999684</v>
      </c>
      <c r="H1441" s="9">
        <v>-1000</v>
      </c>
      <c r="J1441" s="8">
        <f t="shared" si="250"/>
        <v>1.1678</v>
      </c>
      <c r="K1441" s="9">
        <f>IF(J1441=N2,'Masse et Centrage'!$G$44,-1000)</f>
        <v>-1000</v>
      </c>
      <c r="L1441" s="9">
        <f t="shared" si="246"/>
        <v>0</v>
      </c>
    </row>
    <row r="1442" spans="1:12" ht="15">
      <c r="A1442" s="8">
        <f t="shared" si="247"/>
        <v>1.1679999999999684</v>
      </c>
      <c r="B1442" s="9">
        <f>'Masse et Centrage'!$G$44</f>
        <v>932</v>
      </c>
      <c r="D1442" s="8">
        <f t="shared" si="248"/>
        <v>1.1679999999999684</v>
      </c>
      <c r="E1442" s="9">
        <v>1043</v>
      </c>
      <c r="G1442" s="8">
        <f t="shared" si="249"/>
        <v>1.1679999999999684</v>
      </c>
      <c r="H1442" s="9">
        <v>-1000</v>
      </c>
      <c r="J1442" s="8">
        <f t="shared" si="250"/>
        <v>1.168</v>
      </c>
      <c r="K1442" s="9">
        <f>IF(J1442=N2,'Masse et Centrage'!$G$44,-1000)</f>
        <v>-1000</v>
      </c>
      <c r="L1442" s="9">
        <f t="shared" si="246"/>
        <v>0</v>
      </c>
    </row>
    <row r="1443" spans="1:12" ht="15">
      <c r="A1443" s="8">
        <f t="shared" si="247"/>
        <v>1.1681999999999684</v>
      </c>
      <c r="B1443" s="9">
        <f>'Masse et Centrage'!$G$44</f>
        <v>932</v>
      </c>
      <c r="D1443" s="8">
        <f t="shared" si="248"/>
        <v>1.1681999999999684</v>
      </c>
      <c r="E1443" s="9">
        <v>1043</v>
      </c>
      <c r="G1443" s="8">
        <f t="shared" si="249"/>
        <v>1.1681999999999684</v>
      </c>
      <c r="H1443" s="9">
        <v>-1000</v>
      </c>
      <c r="J1443" s="8">
        <f t="shared" si="250"/>
        <v>1.1682</v>
      </c>
      <c r="K1443" s="9">
        <f>IF(J1443=N2,'Masse et Centrage'!$G$44,-1000)</f>
        <v>-1000</v>
      </c>
      <c r="L1443" s="9">
        <f t="shared" si="246"/>
        <v>0</v>
      </c>
    </row>
    <row r="1444" spans="1:12" ht="15">
      <c r="A1444" s="8">
        <f t="shared" si="247"/>
        <v>1.1683999999999684</v>
      </c>
      <c r="B1444" s="9">
        <f>'Masse et Centrage'!$G$44</f>
        <v>932</v>
      </c>
      <c r="D1444" s="8">
        <f t="shared" si="248"/>
        <v>1.1683999999999684</v>
      </c>
      <c r="E1444" s="9">
        <v>1043</v>
      </c>
      <c r="G1444" s="8">
        <f t="shared" si="249"/>
        <v>1.1683999999999684</v>
      </c>
      <c r="H1444" s="9">
        <v>-1000</v>
      </c>
      <c r="J1444" s="8">
        <f t="shared" si="250"/>
        <v>1.1684</v>
      </c>
      <c r="K1444" s="9">
        <f>IF(J1444=N2,'Masse et Centrage'!$G$44,-1000)</f>
        <v>-1000</v>
      </c>
      <c r="L1444" s="9">
        <f t="shared" si="246"/>
        <v>0</v>
      </c>
    </row>
    <row r="1445" spans="1:12" ht="15">
      <c r="A1445" s="8">
        <f t="shared" si="247"/>
        <v>1.1685999999999683</v>
      </c>
      <c r="B1445" s="9">
        <f>'Masse et Centrage'!$G$44</f>
        <v>932</v>
      </c>
      <c r="D1445" s="8">
        <f t="shared" si="248"/>
        <v>1.1685999999999683</v>
      </c>
      <c r="E1445" s="9">
        <v>1043</v>
      </c>
      <c r="G1445" s="8">
        <f t="shared" si="249"/>
        <v>1.1685999999999683</v>
      </c>
      <c r="H1445" s="9">
        <v>-1000</v>
      </c>
      <c r="J1445" s="8">
        <f t="shared" si="250"/>
        <v>1.1686</v>
      </c>
      <c r="K1445" s="9">
        <f>IF(J1445=N2,'Masse et Centrage'!$G$44,-1000)</f>
        <v>-1000</v>
      </c>
      <c r="L1445" s="9">
        <f t="shared" si="246"/>
        <v>0</v>
      </c>
    </row>
    <row r="1446" spans="1:12" ht="15">
      <c r="A1446" s="8">
        <f t="shared" si="247"/>
        <v>1.1687999999999683</v>
      </c>
      <c r="B1446" s="9">
        <f>'Masse et Centrage'!$G$44</f>
        <v>932</v>
      </c>
      <c r="D1446" s="8">
        <f t="shared" si="248"/>
        <v>1.1687999999999683</v>
      </c>
      <c r="E1446" s="9">
        <v>1043</v>
      </c>
      <c r="G1446" s="8">
        <f t="shared" si="249"/>
        <v>1.1687999999999683</v>
      </c>
      <c r="H1446" s="9">
        <v>-1000</v>
      </c>
      <c r="J1446" s="8">
        <f t="shared" si="250"/>
        <v>1.1688</v>
      </c>
      <c r="K1446" s="9">
        <f>IF(J1446=N2,'Masse et Centrage'!$G$44,-1000)</f>
        <v>-1000</v>
      </c>
      <c r="L1446" s="9">
        <f t="shared" si="246"/>
        <v>0</v>
      </c>
    </row>
    <row r="1447" spans="1:12" ht="15">
      <c r="A1447" s="8">
        <f t="shared" si="247"/>
        <v>1.1689999999999683</v>
      </c>
      <c r="B1447" s="9">
        <f>'Masse et Centrage'!$G$44</f>
        <v>932</v>
      </c>
      <c r="D1447" s="8">
        <f t="shared" si="248"/>
        <v>1.1689999999999683</v>
      </c>
      <c r="E1447" s="9">
        <v>1043</v>
      </c>
      <c r="G1447" s="8">
        <f t="shared" si="249"/>
        <v>1.1689999999999683</v>
      </c>
      <c r="H1447" s="9">
        <v>-1000</v>
      </c>
      <c r="J1447" s="8">
        <f t="shared" si="250"/>
        <v>1.169</v>
      </c>
      <c r="K1447" s="9">
        <f>IF(J1447=N2,'Masse et Centrage'!$G$44,-1000)</f>
        <v>-1000</v>
      </c>
      <c r="L1447" s="9">
        <f t="shared" si="246"/>
        <v>0</v>
      </c>
    </row>
    <row r="1448" spans="1:12" ht="15">
      <c r="A1448" s="8">
        <f t="shared" si="247"/>
        <v>1.1691999999999683</v>
      </c>
      <c r="B1448" s="9">
        <f>'Masse et Centrage'!$G$44</f>
        <v>932</v>
      </c>
      <c r="D1448" s="8">
        <f t="shared" si="248"/>
        <v>1.1691999999999683</v>
      </c>
      <c r="E1448" s="9">
        <v>1043</v>
      </c>
      <c r="G1448" s="8">
        <f t="shared" si="249"/>
        <v>1.1691999999999683</v>
      </c>
      <c r="H1448" s="9">
        <v>-1000</v>
      </c>
      <c r="J1448" s="8">
        <f t="shared" si="250"/>
        <v>1.1692</v>
      </c>
      <c r="K1448" s="9">
        <f>IF(J1448=N2,'Masse et Centrage'!$G$44,-1000)</f>
        <v>-1000</v>
      </c>
      <c r="L1448" s="9">
        <f t="shared" si="246"/>
        <v>0</v>
      </c>
    </row>
    <row r="1449" spans="1:12" ht="15">
      <c r="A1449" s="8">
        <f t="shared" si="247"/>
        <v>1.1693999999999682</v>
      </c>
      <c r="B1449" s="9">
        <f>'Masse et Centrage'!$G$44</f>
        <v>932</v>
      </c>
      <c r="D1449" s="8">
        <f t="shared" si="248"/>
        <v>1.1693999999999682</v>
      </c>
      <c r="E1449" s="9">
        <v>1043</v>
      </c>
      <c r="G1449" s="8">
        <f t="shared" si="249"/>
        <v>1.1693999999999682</v>
      </c>
      <c r="H1449" s="9">
        <v>-1000</v>
      </c>
      <c r="J1449" s="8">
        <f t="shared" si="250"/>
        <v>1.1694</v>
      </c>
      <c r="K1449" s="9">
        <f>IF(J1449=N2,'Masse et Centrage'!$G$44,-1000)</f>
        <v>-1000</v>
      </c>
      <c r="L1449" s="9">
        <f t="shared" si="246"/>
        <v>0</v>
      </c>
    </row>
    <row r="1450" spans="1:12" ht="15">
      <c r="A1450" s="8">
        <f t="shared" si="247"/>
        <v>1.1695999999999682</v>
      </c>
      <c r="B1450" s="9">
        <f>'Masse et Centrage'!$G$44</f>
        <v>932</v>
      </c>
      <c r="D1450" s="8">
        <f t="shared" si="248"/>
        <v>1.1695999999999682</v>
      </c>
      <c r="E1450" s="9">
        <v>1043</v>
      </c>
      <c r="G1450" s="8">
        <f t="shared" si="249"/>
        <v>1.1695999999999682</v>
      </c>
      <c r="H1450" s="9">
        <v>-1000</v>
      </c>
      <c r="J1450" s="8">
        <f t="shared" si="250"/>
        <v>1.1696</v>
      </c>
      <c r="K1450" s="9">
        <f>IF(J1450=N2,'Masse et Centrage'!$G$44,-1000)</f>
        <v>-1000</v>
      </c>
      <c r="L1450" s="9">
        <f t="shared" si="246"/>
        <v>0</v>
      </c>
    </row>
    <row r="1451" spans="1:12" ht="15">
      <c r="A1451" s="8">
        <f t="shared" si="247"/>
        <v>1.1697999999999682</v>
      </c>
      <c r="B1451" s="9">
        <f>'Masse et Centrage'!$G$44</f>
        <v>932</v>
      </c>
      <c r="D1451" s="8">
        <f t="shared" si="248"/>
        <v>1.1697999999999682</v>
      </c>
      <c r="E1451" s="9">
        <v>1043</v>
      </c>
      <c r="G1451" s="8">
        <f t="shared" si="249"/>
        <v>1.1697999999999682</v>
      </c>
      <c r="H1451" s="9">
        <v>-1000</v>
      </c>
      <c r="J1451" s="8">
        <f t="shared" si="250"/>
        <v>1.1698</v>
      </c>
      <c r="K1451" s="9">
        <f>IF(J1451=N2,'Masse et Centrage'!$G$44,-1000)</f>
        <v>-1000</v>
      </c>
      <c r="L1451" s="9">
        <f t="shared" si="246"/>
        <v>0</v>
      </c>
    </row>
    <row r="1452" spans="1:12" ht="15">
      <c r="A1452" s="8">
        <f t="shared" si="247"/>
        <v>1.1699999999999682</v>
      </c>
      <c r="B1452" s="9">
        <f>'Masse et Centrage'!$G$44</f>
        <v>932</v>
      </c>
      <c r="D1452" s="8">
        <f t="shared" si="248"/>
        <v>1.1699999999999682</v>
      </c>
      <c r="E1452" s="9">
        <v>1043</v>
      </c>
      <c r="G1452" s="8">
        <f t="shared" si="249"/>
        <v>1.1699999999999682</v>
      </c>
      <c r="H1452" s="9">
        <v>-1000</v>
      </c>
      <c r="J1452" s="8">
        <f t="shared" si="250"/>
        <v>1.17</v>
      </c>
      <c r="K1452" s="9">
        <f>IF(J1452=N2,'Masse et Centrage'!$G$44,-1000)</f>
        <v>-1000</v>
      </c>
      <c r="L1452" s="9">
        <f t="shared" si="246"/>
        <v>0</v>
      </c>
    </row>
    <row r="1453" spans="1:12" ht="15">
      <c r="A1453" s="8">
        <f t="shared" si="247"/>
        <v>1.1701999999999682</v>
      </c>
      <c r="B1453" s="9">
        <f>'Masse et Centrage'!$G$44</f>
        <v>932</v>
      </c>
      <c r="D1453" s="8">
        <f t="shared" si="248"/>
        <v>1.1701999999999682</v>
      </c>
      <c r="E1453" s="9">
        <v>1043</v>
      </c>
      <c r="G1453" s="8">
        <f t="shared" si="249"/>
        <v>1.1701999999999682</v>
      </c>
      <c r="H1453" s="9">
        <v>-1000</v>
      </c>
      <c r="J1453" s="8">
        <f t="shared" si="250"/>
        <v>1.1702</v>
      </c>
      <c r="K1453" s="9">
        <f>IF(J1453=N2,'Masse et Centrage'!$G$44,-1000)</f>
        <v>-1000</v>
      </c>
      <c r="L1453" s="9">
        <f t="shared" si="246"/>
        <v>0</v>
      </c>
    </row>
    <row r="1454" spans="1:12" ht="15">
      <c r="A1454" s="8">
        <f t="shared" si="247"/>
        <v>1.1703999999999681</v>
      </c>
      <c r="B1454" s="9">
        <f>'Masse et Centrage'!$G$44</f>
        <v>932</v>
      </c>
      <c r="D1454" s="8">
        <f t="shared" si="248"/>
        <v>1.1703999999999681</v>
      </c>
      <c r="E1454" s="9">
        <v>1043</v>
      </c>
      <c r="G1454" s="8">
        <f t="shared" si="249"/>
        <v>1.1703999999999681</v>
      </c>
      <c r="H1454" s="9">
        <v>-1000</v>
      </c>
      <c r="J1454" s="8">
        <f t="shared" si="250"/>
        <v>1.1704</v>
      </c>
      <c r="K1454" s="9">
        <f>IF(J1454=N2,'Masse et Centrage'!$G$44,-1000)</f>
        <v>-1000</v>
      </c>
      <c r="L1454" s="9">
        <f t="shared" si="246"/>
        <v>0</v>
      </c>
    </row>
    <row r="1455" spans="1:12" ht="15">
      <c r="A1455" s="8">
        <f t="shared" si="247"/>
        <v>1.170599999999968</v>
      </c>
      <c r="B1455" s="9">
        <f>'Masse et Centrage'!$G$44</f>
        <v>932</v>
      </c>
      <c r="D1455" s="8">
        <f t="shared" si="248"/>
        <v>1.170599999999968</v>
      </c>
      <c r="E1455" s="9">
        <v>1043</v>
      </c>
      <c r="G1455" s="8">
        <f t="shared" si="249"/>
        <v>1.170599999999968</v>
      </c>
      <c r="H1455" s="9">
        <v>-1000</v>
      </c>
      <c r="J1455" s="8">
        <f t="shared" si="250"/>
        <v>1.1706</v>
      </c>
      <c r="K1455" s="9">
        <f>IF(J1455=N2,'Masse et Centrage'!$G$44,-1000)</f>
        <v>-1000</v>
      </c>
      <c r="L1455" s="9">
        <f t="shared" si="246"/>
        <v>0</v>
      </c>
    </row>
    <row r="1456" spans="1:12" ht="15">
      <c r="A1456" s="8">
        <f t="shared" si="247"/>
        <v>1.170799999999968</v>
      </c>
      <c r="B1456" s="9">
        <f>'Masse et Centrage'!$G$44</f>
        <v>932</v>
      </c>
      <c r="D1456" s="8">
        <f t="shared" si="248"/>
        <v>1.170799999999968</v>
      </c>
      <c r="E1456" s="9">
        <v>1043</v>
      </c>
      <c r="G1456" s="8">
        <f t="shared" si="249"/>
        <v>1.170799999999968</v>
      </c>
      <c r="H1456" s="9">
        <v>-1000</v>
      </c>
      <c r="J1456" s="8">
        <f t="shared" si="250"/>
        <v>1.1708</v>
      </c>
      <c r="K1456" s="9">
        <f>IF(J1456=N2,'Masse et Centrage'!$G$44,-1000)</f>
        <v>-1000</v>
      </c>
      <c r="L1456" s="9">
        <f t="shared" si="246"/>
        <v>0</v>
      </c>
    </row>
    <row r="1457" spans="1:12" ht="15">
      <c r="A1457" s="8">
        <f t="shared" si="247"/>
        <v>1.170999999999968</v>
      </c>
      <c r="B1457" s="9">
        <f>'Masse et Centrage'!$G$44</f>
        <v>932</v>
      </c>
      <c r="D1457" s="8">
        <f t="shared" si="248"/>
        <v>1.170999999999968</v>
      </c>
      <c r="E1457" s="9">
        <v>1043</v>
      </c>
      <c r="G1457" s="8">
        <f t="shared" si="249"/>
        <v>1.170999999999968</v>
      </c>
      <c r="H1457" s="9">
        <v>-1000</v>
      </c>
      <c r="J1457" s="8">
        <f t="shared" si="250"/>
        <v>1.171</v>
      </c>
      <c r="K1457" s="9">
        <f>IF(J1457=N2,'Masse et Centrage'!$G$44,-1000)</f>
        <v>-1000</v>
      </c>
      <c r="L1457" s="9">
        <f t="shared" si="246"/>
        <v>0</v>
      </c>
    </row>
    <row r="1458" spans="1:12" ht="15">
      <c r="A1458" s="8">
        <f t="shared" si="247"/>
        <v>1.171199999999968</v>
      </c>
      <c r="B1458" s="9">
        <f>'Masse et Centrage'!$G$44</f>
        <v>932</v>
      </c>
      <c r="D1458" s="8">
        <f t="shared" si="248"/>
        <v>1.171199999999968</v>
      </c>
      <c r="E1458" s="9">
        <v>1043</v>
      </c>
      <c r="G1458" s="8">
        <f t="shared" si="249"/>
        <v>1.171199999999968</v>
      </c>
      <c r="H1458" s="9">
        <v>-1000</v>
      </c>
      <c r="J1458" s="8">
        <f t="shared" si="250"/>
        <v>1.1712</v>
      </c>
      <c r="K1458" s="9">
        <f>IF(J1458=N2,'Masse et Centrage'!$G$44,-1000)</f>
        <v>-1000</v>
      </c>
      <c r="L1458" s="9">
        <f t="shared" si="246"/>
        <v>0</v>
      </c>
    </row>
    <row r="1459" spans="1:12" ht="15">
      <c r="A1459" s="8">
        <f t="shared" si="247"/>
        <v>1.171399999999968</v>
      </c>
      <c r="B1459" s="9">
        <f>'Masse et Centrage'!$G$44</f>
        <v>932</v>
      </c>
      <c r="D1459" s="8">
        <f t="shared" si="248"/>
        <v>1.171399999999968</v>
      </c>
      <c r="E1459" s="9">
        <v>1043</v>
      </c>
      <c r="G1459" s="8">
        <f t="shared" si="249"/>
        <v>1.171399999999968</v>
      </c>
      <c r="H1459" s="9">
        <v>-1000</v>
      </c>
      <c r="J1459" s="8">
        <f t="shared" si="250"/>
        <v>1.1714</v>
      </c>
      <c r="K1459" s="9">
        <f>IF(J1459=N2,'Masse et Centrage'!$G$44,-1000)</f>
        <v>-1000</v>
      </c>
      <c r="L1459" s="9">
        <f t="shared" si="246"/>
        <v>0</v>
      </c>
    </row>
    <row r="1460" spans="1:12" ht="15">
      <c r="A1460" s="8">
        <f t="shared" si="247"/>
        <v>1.171599999999968</v>
      </c>
      <c r="B1460" s="9">
        <f>'Masse et Centrage'!$G$44</f>
        <v>932</v>
      </c>
      <c r="D1460" s="8">
        <f t="shared" si="248"/>
        <v>1.171599999999968</v>
      </c>
      <c r="E1460" s="9">
        <v>1043</v>
      </c>
      <c r="G1460" s="8">
        <f t="shared" si="249"/>
        <v>1.171599999999968</v>
      </c>
      <c r="H1460" s="9">
        <v>-1000</v>
      </c>
      <c r="J1460" s="8">
        <f t="shared" si="250"/>
        <v>1.1716</v>
      </c>
      <c r="K1460" s="9">
        <f>IF(J1460=N2,'Masse et Centrage'!$G$44,-1000)</f>
        <v>-1000</v>
      </c>
      <c r="L1460" s="9">
        <f t="shared" si="246"/>
        <v>0</v>
      </c>
    </row>
    <row r="1461" spans="1:12" ht="15">
      <c r="A1461" s="8">
        <f t="shared" si="247"/>
        <v>1.171799999999968</v>
      </c>
      <c r="B1461" s="9">
        <f>'Masse et Centrage'!$G$44</f>
        <v>932</v>
      </c>
      <c r="D1461" s="8">
        <f t="shared" si="248"/>
        <v>1.171799999999968</v>
      </c>
      <c r="E1461" s="9">
        <v>1043</v>
      </c>
      <c r="G1461" s="8">
        <f t="shared" si="249"/>
        <v>1.171799999999968</v>
      </c>
      <c r="H1461" s="9">
        <v>-1000</v>
      </c>
      <c r="J1461" s="8">
        <f t="shared" si="250"/>
        <v>1.1718</v>
      </c>
      <c r="K1461" s="9">
        <f>IF(J1461=N2,'Masse et Centrage'!$G$44,-1000)</f>
        <v>-1000</v>
      </c>
      <c r="L1461" s="9">
        <f t="shared" si="246"/>
        <v>0</v>
      </c>
    </row>
    <row r="1462" spans="1:12" ht="15">
      <c r="A1462" s="8">
        <f t="shared" si="247"/>
        <v>1.171999999999968</v>
      </c>
      <c r="B1462" s="9">
        <f>'Masse et Centrage'!$G$44</f>
        <v>932</v>
      </c>
      <c r="D1462" s="8">
        <f t="shared" si="248"/>
        <v>1.171999999999968</v>
      </c>
      <c r="E1462" s="9">
        <v>1043</v>
      </c>
      <c r="G1462" s="8">
        <f t="shared" si="249"/>
        <v>1.171999999999968</v>
      </c>
      <c r="H1462" s="9">
        <v>-1000</v>
      </c>
      <c r="J1462" s="8">
        <f t="shared" si="250"/>
        <v>1.172</v>
      </c>
      <c r="K1462" s="9">
        <f>IF(J1462=N2,'Masse et Centrage'!$G$44,-1000)</f>
        <v>-1000</v>
      </c>
      <c r="L1462" s="9">
        <f t="shared" si="246"/>
        <v>0</v>
      </c>
    </row>
    <row r="1463" spans="1:12" ht="15">
      <c r="A1463" s="8">
        <f t="shared" si="247"/>
        <v>1.172199999999968</v>
      </c>
      <c r="B1463" s="9">
        <f>'Masse et Centrage'!$G$44</f>
        <v>932</v>
      </c>
      <c r="D1463" s="8">
        <f t="shared" si="248"/>
        <v>1.172199999999968</v>
      </c>
      <c r="E1463" s="9">
        <v>1043</v>
      </c>
      <c r="G1463" s="8">
        <f t="shared" si="249"/>
        <v>1.172199999999968</v>
      </c>
      <c r="H1463" s="9">
        <v>-1000</v>
      </c>
      <c r="J1463" s="8">
        <f t="shared" si="250"/>
        <v>1.1722</v>
      </c>
      <c r="K1463" s="9">
        <f>IF(J1463=N2,'Masse et Centrage'!$G$44,-1000)</f>
        <v>-1000</v>
      </c>
      <c r="L1463" s="9">
        <f t="shared" si="246"/>
        <v>0</v>
      </c>
    </row>
    <row r="1464" spans="1:12" ht="15">
      <c r="A1464" s="8">
        <f t="shared" si="247"/>
        <v>1.172399999999968</v>
      </c>
      <c r="B1464" s="9">
        <f>'Masse et Centrage'!$G$44</f>
        <v>932</v>
      </c>
      <c r="D1464" s="8">
        <f t="shared" si="248"/>
        <v>1.172399999999968</v>
      </c>
      <c r="E1464" s="9">
        <v>1043</v>
      </c>
      <c r="G1464" s="8">
        <f t="shared" si="249"/>
        <v>1.172399999999968</v>
      </c>
      <c r="H1464" s="9">
        <v>-1000</v>
      </c>
      <c r="J1464" s="8">
        <f t="shared" si="250"/>
        <v>1.1724</v>
      </c>
      <c r="K1464" s="9">
        <f>IF(J1464=N2,'Masse et Centrage'!$G$44,-1000)</f>
        <v>-1000</v>
      </c>
      <c r="L1464" s="9">
        <f t="shared" si="246"/>
        <v>0</v>
      </c>
    </row>
    <row r="1465" spans="1:12" ht="15">
      <c r="A1465" s="8">
        <f t="shared" si="247"/>
        <v>1.172599999999968</v>
      </c>
      <c r="B1465" s="9">
        <f>'Masse et Centrage'!$G$44</f>
        <v>932</v>
      </c>
      <c r="D1465" s="8">
        <f t="shared" si="248"/>
        <v>1.172599999999968</v>
      </c>
      <c r="E1465" s="9">
        <v>1043</v>
      </c>
      <c r="G1465" s="8">
        <f t="shared" si="249"/>
        <v>1.172599999999968</v>
      </c>
      <c r="H1465" s="9">
        <v>-1000</v>
      </c>
      <c r="J1465" s="8">
        <f t="shared" si="250"/>
        <v>1.1726</v>
      </c>
      <c r="K1465" s="9">
        <f>IF(J1465=N2,'Masse et Centrage'!$G$44,-1000)</f>
        <v>-1000</v>
      </c>
      <c r="L1465" s="9">
        <f t="shared" si="246"/>
        <v>0</v>
      </c>
    </row>
    <row r="1466" spans="1:12" ht="15">
      <c r="A1466" s="8">
        <f t="shared" si="247"/>
        <v>1.1727999999999679</v>
      </c>
      <c r="B1466" s="9">
        <f>'Masse et Centrage'!$G$44</f>
        <v>932</v>
      </c>
      <c r="D1466" s="8">
        <f t="shared" si="248"/>
        <v>1.1727999999999679</v>
      </c>
      <c r="E1466" s="9">
        <v>1043</v>
      </c>
      <c r="G1466" s="8">
        <f t="shared" si="249"/>
        <v>1.1727999999999679</v>
      </c>
      <c r="H1466" s="9">
        <v>-1000</v>
      </c>
      <c r="J1466" s="8">
        <f t="shared" si="250"/>
        <v>1.1728</v>
      </c>
      <c r="K1466" s="9">
        <f>IF(J1466=N2,'Masse et Centrage'!$G$44,-1000)</f>
        <v>-1000</v>
      </c>
      <c r="L1466" s="9">
        <f t="shared" si="246"/>
        <v>0</v>
      </c>
    </row>
    <row r="1467" spans="1:12" ht="15">
      <c r="A1467" s="8">
        <f t="shared" si="247"/>
        <v>1.1729999999999678</v>
      </c>
      <c r="B1467" s="9">
        <f>'Masse et Centrage'!$G$44</f>
        <v>932</v>
      </c>
      <c r="D1467" s="8">
        <f t="shared" si="248"/>
        <v>1.1729999999999678</v>
      </c>
      <c r="E1467" s="9">
        <v>1043</v>
      </c>
      <c r="G1467" s="8">
        <f t="shared" si="249"/>
        <v>1.1729999999999678</v>
      </c>
      <c r="H1467" s="9">
        <v>-1000</v>
      </c>
      <c r="J1467" s="8">
        <f t="shared" si="250"/>
        <v>1.173</v>
      </c>
      <c r="K1467" s="9">
        <f>IF(J1467=N2,'Masse et Centrage'!$G$44,-1000)</f>
        <v>-1000</v>
      </c>
      <c r="L1467" s="9">
        <f t="shared" si="246"/>
        <v>0</v>
      </c>
    </row>
    <row r="1468" spans="1:12" ht="15">
      <c r="A1468" s="8">
        <f t="shared" si="247"/>
        <v>1.1731999999999678</v>
      </c>
      <c r="B1468" s="9">
        <f>'Masse et Centrage'!$G$44</f>
        <v>932</v>
      </c>
      <c r="D1468" s="8">
        <f t="shared" si="248"/>
        <v>1.1731999999999678</v>
      </c>
      <c r="E1468" s="9">
        <v>1043</v>
      </c>
      <c r="G1468" s="8">
        <f t="shared" si="249"/>
        <v>1.1731999999999678</v>
      </c>
      <c r="H1468" s="9">
        <v>-1000</v>
      </c>
      <c r="J1468" s="8">
        <f t="shared" si="250"/>
        <v>1.1732</v>
      </c>
      <c r="K1468" s="9">
        <f>IF(J1468=N2,'Masse et Centrage'!$G$44,-1000)</f>
        <v>-1000</v>
      </c>
      <c r="L1468" s="9">
        <f t="shared" si="246"/>
        <v>0</v>
      </c>
    </row>
    <row r="1469" spans="1:12" ht="15">
      <c r="A1469" s="8">
        <f t="shared" si="247"/>
        <v>1.1733999999999678</v>
      </c>
      <c r="B1469" s="9">
        <f>'Masse et Centrage'!$G$44</f>
        <v>932</v>
      </c>
      <c r="D1469" s="8">
        <f t="shared" si="248"/>
        <v>1.1733999999999678</v>
      </c>
      <c r="E1469" s="9">
        <v>1043</v>
      </c>
      <c r="G1469" s="8">
        <f t="shared" si="249"/>
        <v>1.1733999999999678</v>
      </c>
      <c r="H1469" s="9">
        <v>-1000</v>
      </c>
      <c r="J1469" s="8">
        <f t="shared" si="250"/>
        <v>1.1734</v>
      </c>
      <c r="K1469" s="9">
        <f>IF(J1469=N2,'Masse et Centrage'!$G$44,-1000)</f>
        <v>-1000</v>
      </c>
      <c r="L1469" s="9">
        <f t="shared" si="246"/>
        <v>0</v>
      </c>
    </row>
    <row r="1470" spans="1:12" ht="15">
      <c r="A1470" s="8">
        <f t="shared" si="247"/>
        <v>1.1735999999999678</v>
      </c>
      <c r="B1470" s="9">
        <f>'Masse et Centrage'!$G$44</f>
        <v>932</v>
      </c>
      <c r="D1470" s="8">
        <f t="shared" si="248"/>
        <v>1.1735999999999678</v>
      </c>
      <c r="E1470" s="9">
        <v>1043</v>
      </c>
      <c r="G1470" s="8">
        <f t="shared" si="249"/>
        <v>1.1735999999999678</v>
      </c>
      <c r="H1470" s="9">
        <v>-1000</v>
      </c>
      <c r="J1470" s="8">
        <f t="shared" si="250"/>
        <v>1.1736</v>
      </c>
      <c r="K1470" s="9">
        <f>IF(J1470=N2,'Masse et Centrage'!$G$44,-1000)</f>
        <v>-1000</v>
      </c>
      <c r="L1470" s="9">
        <f t="shared" si="246"/>
        <v>0</v>
      </c>
    </row>
    <row r="1471" spans="1:12" ht="15">
      <c r="A1471" s="8">
        <f t="shared" si="247"/>
        <v>1.1737999999999678</v>
      </c>
      <c r="B1471" s="9">
        <f>'Masse et Centrage'!$G$44</f>
        <v>932</v>
      </c>
      <c r="D1471" s="8">
        <f t="shared" si="248"/>
        <v>1.1737999999999678</v>
      </c>
      <c r="E1471" s="9">
        <v>1043</v>
      </c>
      <c r="G1471" s="8">
        <f t="shared" si="249"/>
        <v>1.1737999999999678</v>
      </c>
      <c r="H1471" s="9">
        <v>-1000</v>
      </c>
      <c r="J1471" s="8">
        <f t="shared" si="250"/>
        <v>1.1738</v>
      </c>
      <c r="K1471" s="9">
        <f>IF(J1471=N2,'Masse et Centrage'!$G$44,-1000)</f>
        <v>-1000</v>
      </c>
      <c r="L1471" s="9">
        <f t="shared" si="246"/>
        <v>0</v>
      </c>
    </row>
    <row r="1472" spans="1:12" ht="15">
      <c r="A1472" s="8">
        <f t="shared" si="247"/>
        <v>1.1739999999999677</v>
      </c>
      <c r="B1472" s="9">
        <f>'Masse et Centrage'!$G$44</f>
        <v>932</v>
      </c>
      <c r="D1472" s="8">
        <f t="shared" si="248"/>
        <v>1.1739999999999677</v>
      </c>
      <c r="E1472" s="9">
        <v>1043</v>
      </c>
      <c r="G1472" s="8">
        <f t="shared" si="249"/>
        <v>1.1739999999999677</v>
      </c>
      <c r="H1472" s="9">
        <v>-1000</v>
      </c>
      <c r="J1472" s="8">
        <f t="shared" si="250"/>
        <v>1.174</v>
      </c>
      <c r="K1472" s="9">
        <f>IF(J1472=N2,'Masse et Centrage'!$G$44,-1000)</f>
        <v>-1000</v>
      </c>
      <c r="L1472" s="9">
        <f t="shared" si="246"/>
        <v>0</v>
      </c>
    </row>
    <row r="1473" spans="1:12" ht="15">
      <c r="A1473" s="8">
        <f t="shared" si="247"/>
        <v>1.1741999999999677</v>
      </c>
      <c r="B1473" s="9">
        <f>'Masse et Centrage'!$G$44</f>
        <v>932</v>
      </c>
      <c r="D1473" s="8">
        <f t="shared" si="248"/>
        <v>1.1741999999999677</v>
      </c>
      <c r="E1473" s="9">
        <v>1043</v>
      </c>
      <c r="G1473" s="8">
        <f t="shared" si="249"/>
        <v>1.1741999999999677</v>
      </c>
      <c r="H1473" s="9">
        <v>-1000</v>
      </c>
      <c r="J1473" s="8">
        <f t="shared" si="250"/>
        <v>1.1742</v>
      </c>
      <c r="K1473" s="9">
        <f>IF(J1473=N2,'Masse et Centrage'!$G$44,-1000)</f>
        <v>-1000</v>
      </c>
      <c r="L1473" s="9">
        <f t="shared" si="246"/>
        <v>0</v>
      </c>
    </row>
    <row r="1474" spans="1:12" ht="15">
      <c r="A1474" s="8">
        <f t="shared" si="247"/>
        <v>1.1743999999999677</v>
      </c>
      <c r="B1474" s="9">
        <f>'Masse et Centrage'!$G$44</f>
        <v>932</v>
      </c>
      <c r="D1474" s="8">
        <f t="shared" si="248"/>
        <v>1.1743999999999677</v>
      </c>
      <c r="E1474" s="9">
        <v>1043</v>
      </c>
      <c r="G1474" s="8">
        <f t="shared" si="249"/>
        <v>1.1743999999999677</v>
      </c>
      <c r="H1474" s="9">
        <v>-1000</v>
      </c>
      <c r="J1474" s="8">
        <f t="shared" si="250"/>
        <v>1.1744</v>
      </c>
      <c r="K1474" s="9">
        <f>IF(J1474=N2,'Masse et Centrage'!$G$44,-1000)</f>
        <v>-1000</v>
      </c>
      <c r="L1474" s="9">
        <f t="shared" si="246"/>
        <v>0</v>
      </c>
    </row>
    <row r="1475" spans="1:12" ht="15">
      <c r="A1475" s="8">
        <f t="shared" si="247"/>
        <v>1.1745999999999677</v>
      </c>
      <c r="B1475" s="9">
        <f>'Masse et Centrage'!$G$44</f>
        <v>932</v>
      </c>
      <c r="D1475" s="8">
        <f t="shared" si="248"/>
        <v>1.1745999999999677</v>
      </c>
      <c r="E1475" s="9">
        <v>1043</v>
      </c>
      <c r="G1475" s="8">
        <f t="shared" si="249"/>
        <v>1.1745999999999677</v>
      </c>
      <c r="H1475" s="9">
        <v>-1000</v>
      </c>
      <c r="J1475" s="8">
        <f t="shared" si="250"/>
        <v>1.1746</v>
      </c>
      <c r="K1475" s="9">
        <f>IF(J1475=N2,'Masse et Centrage'!$G$44,-1000)</f>
        <v>-1000</v>
      </c>
      <c r="L1475" s="9">
        <f aca="true" t="shared" si="251" ref="L1475:L1538">IF(K1475&gt;E1475,1,0)</f>
        <v>0</v>
      </c>
    </row>
    <row r="1476" spans="1:12" ht="15">
      <c r="A1476" s="8">
        <f aca="true" t="shared" si="252" ref="A1476:A1539">A1475+0.0002</f>
        <v>1.1747999999999676</v>
      </c>
      <c r="B1476" s="9">
        <f>'Masse et Centrage'!$G$44</f>
        <v>932</v>
      </c>
      <c r="D1476" s="8">
        <f aca="true" t="shared" si="253" ref="D1476:D1539">D1475+0.0002</f>
        <v>1.1747999999999676</v>
      </c>
      <c r="E1476" s="9">
        <v>1043</v>
      </c>
      <c r="G1476" s="8">
        <f aca="true" t="shared" si="254" ref="G1476:G1539">G1475+0.0002</f>
        <v>1.1747999999999676</v>
      </c>
      <c r="H1476" s="9">
        <v>-1000</v>
      </c>
      <c r="J1476" s="8">
        <f aca="true" t="shared" si="255" ref="J1476:J1539">ROUND(J1475+0.0002,4)</f>
        <v>1.1748</v>
      </c>
      <c r="K1476" s="9">
        <f>IF(J1476=N2,'Masse et Centrage'!$G$44,-1000)</f>
        <v>-1000</v>
      </c>
      <c r="L1476" s="9">
        <f t="shared" si="251"/>
        <v>0</v>
      </c>
    </row>
    <row r="1477" spans="1:12" ht="15">
      <c r="A1477" s="8">
        <f t="shared" si="252"/>
        <v>1.1749999999999676</v>
      </c>
      <c r="B1477" s="9">
        <f>'Masse et Centrage'!$G$44</f>
        <v>932</v>
      </c>
      <c r="D1477" s="8">
        <f t="shared" si="253"/>
        <v>1.1749999999999676</v>
      </c>
      <c r="E1477" s="9">
        <v>1043</v>
      </c>
      <c r="G1477" s="8">
        <f t="shared" si="254"/>
        <v>1.1749999999999676</v>
      </c>
      <c r="H1477" s="9">
        <v>-1000</v>
      </c>
      <c r="J1477" s="8">
        <f t="shared" si="255"/>
        <v>1.175</v>
      </c>
      <c r="K1477" s="9">
        <f>IF(J1477=N2,'Masse et Centrage'!$G$44,-1000)</f>
        <v>-1000</v>
      </c>
      <c r="L1477" s="9">
        <f t="shared" si="251"/>
        <v>0</v>
      </c>
    </row>
    <row r="1478" spans="1:12" ht="15">
      <c r="A1478" s="8">
        <f t="shared" si="252"/>
        <v>1.1751999999999676</v>
      </c>
      <c r="B1478" s="9">
        <f>'Masse et Centrage'!$G$44</f>
        <v>932</v>
      </c>
      <c r="D1478" s="8">
        <f t="shared" si="253"/>
        <v>1.1751999999999676</v>
      </c>
      <c r="E1478" s="9">
        <v>1043</v>
      </c>
      <c r="G1478" s="8">
        <f t="shared" si="254"/>
        <v>1.1751999999999676</v>
      </c>
      <c r="H1478" s="9">
        <v>-1000</v>
      </c>
      <c r="J1478" s="8">
        <f t="shared" si="255"/>
        <v>1.1752</v>
      </c>
      <c r="K1478" s="9">
        <f>IF(J1478=N2,'Masse et Centrage'!$G$44,-1000)</f>
        <v>-1000</v>
      </c>
      <c r="L1478" s="9">
        <f t="shared" si="251"/>
        <v>0</v>
      </c>
    </row>
    <row r="1479" spans="1:12" ht="15">
      <c r="A1479" s="8">
        <f t="shared" si="252"/>
        <v>1.1753999999999676</v>
      </c>
      <c r="B1479" s="9">
        <f>'Masse et Centrage'!$G$44</f>
        <v>932</v>
      </c>
      <c r="D1479" s="8">
        <f t="shared" si="253"/>
        <v>1.1753999999999676</v>
      </c>
      <c r="E1479" s="9">
        <v>1043</v>
      </c>
      <c r="G1479" s="8">
        <f t="shared" si="254"/>
        <v>1.1753999999999676</v>
      </c>
      <c r="H1479" s="9">
        <v>-1000</v>
      </c>
      <c r="J1479" s="8">
        <f t="shared" si="255"/>
        <v>1.1754</v>
      </c>
      <c r="K1479" s="9">
        <f>IF(J1479=N2,'Masse et Centrage'!$G$44,-1000)</f>
        <v>-1000</v>
      </c>
      <c r="L1479" s="9">
        <f t="shared" si="251"/>
        <v>0</v>
      </c>
    </row>
    <row r="1480" spans="1:12" ht="15">
      <c r="A1480" s="8">
        <f t="shared" si="252"/>
        <v>1.1755999999999676</v>
      </c>
      <c r="B1480" s="9">
        <f>'Masse et Centrage'!$G$44</f>
        <v>932</v>
      </c>
      <c r="D1480" s="8">
        <f t="shared" si="253"/>
        <v>1.1755999999999676</v>
      </c>
      <c r="E1480" s="9">
        <v>1043</v>
      </c>
      <c r="G1480" s="8">
        <f t="shared" si="254"/>
        <v>1.1755999999999676</v>
      </c>
      <c r="H1480" s="9">
        <v>-1000</v>
      </c>
      <c r="J1480" s="8">
        <f t="shared" si="255"/>
        <v>1.1756</v>
      </c>
      <c r="K1480" s="9">
        <f>IF(J1480=N2,'Masse et Centrage'!$G$44,-1000)</f>
        <v>-1000</v>
      </c>
      <c r="L1480" s="9">
        <f t="shared" si="251"/>
        <v>0</v>
      </c>
    </row>
    <row r="1481" spans="1:12" ht="15">
      <c r="A1481" s="8">
        <f t="shared" si="252"/>
        <v>1.1757999999999675</v>
      </c>
      <c r="B1481" s="9">
        <f>'Masse et Centrage'!$G$44</f>
        <v>932</v>
      </c>
      <c r="D1481" s="8">
        <f t="shared" si="253"/>
        <v>1.1757999999999675</v>
      </c>
      <c r="E1481" s="9">
        <v>1043</v>
      </c>
      <c r="G1481" s="8">
        <f t="shared" si="254"/>
        <v>1.1757999999999675</v>
      </c>
      <c r="H1481" s="9">
        <v>-1000</v>
      </c>
      <c r="J1481" s="8">
        <f t="shared" si="255"/>
        <v>1.1758</v>
      </c>
      <c r="K1481" s="9">
        <f>IF(J1481=N2,'Masse et Centrage'!$G$44,-1000)</f>
        <v>-1000</v>
      </c>
      <c r="L1481" s="9">
        <f t="shared" si="251"/>
        <v>0</v>
      </c>
    </row>
    <row r="1482" spans="1:12" ht="15">
      <c r="A1482" s="8">
        <f t="shared" si="252"/>
        <v>1.1759999999999675</v>
      </c>
      <c r="B1482" s="9">
        <f>'Masse et Centrage'!$G$44</f>
        <v>932</v>
      </c>
      <c r="D1482" s="8">
        <f t="shared" si="253"/>
        <v>1.1759999999999675</v>
      </c>
      <c r="E1482" s="9">
        <v>1043</v>
      </c>
      <c r="G1482" s="8">
        <f t="shared" si="254"/>
        <v>1.1759999999999675</v>
      </c>
      <c r="H1482" s="9">
        <v>-1000</v>
      </c>
      <c r="J1482" s="8">
        <f t="shared" si="255"/>
        <v>1.176</v>
      </c>
      <c r="K1482" s="9">
        <f>IF(J1482=N2,'Masse et Centrage'!$G$44,-1000)</f>
        <v>-1000</v>
      </c>
      <c r="L1482" s="9">
        <f t="shared" si="251"/>
        <v>0</v>
      </c>
    </row>
    <row r="1483" spans="1:12" ht="15">
      <c r="A1483" s="8">
        <f t="shared" si="252"/>
        <v>1.1761999999999675</v>
      </c>
      <c r="B1483" s="9">
        <f>'Masse et Centrage'!$G$44</f>
        <v>932</v>
      </c>
      <c r="D1483" s="8">
        <f t="shared" si="253"/>
        <v>1.1761999999999675</v>
      </c>
      <c r="E1483" s="9">
        <v>1043</v>
      </c>
      <c r="G1483" s="8">
        <f t="shared" si="254"/>
        <v>1.1761999999999675</v>
      </c>
      <c r="H1483" s="9">
        <v>-1000</v>
      </c>
      <c r="J1483" s="8">
        <f t="shared" si="255"/>
        <v>1.1762</v>
      </c>
      <c r="K1483" s="9">
        <f>IF(J1483=N2,'Masse et Centrage'!$G$44,-1000)</f>
        <v>-1000</v>
      </c>
      <c r="L1483" s="9">
        <f t="shared" si="251"/>
        <v>0</v>
      </c>
    </row>
    <row r="1484" spans="1:12" ht="15">
      <c r="A1484" s="8">
        <f t="shared" si="252"/>
        <v>1.1763999999999675</v>
      </c>
      <c r="B1484" s="9">
        <f>'Masse et Centrage'!$G$44</f>
        <v>932</v>
      </c>
      <c r="D1484" s="8">
        <f t="shared" si="253"/>
        <v>1.1763999999999675</v>
      </c>
      <c r="E1484" s="9">
        <v>1043</v>
      </c>
      <c r="G1484" s="8">
        <f t="shared" si="254"/>
        <v>1.1763999999999675</v>
      </c>
      <c r="H1484" s="9">
        <v>-1000</v>
      </c>
      <c r="J1484" s="8">
        <f t="shared" si="255"/>
        <v>1.1764</v>
      </c>
      <c r="K1484" s="9">
        <f>IF(J1484=N2,'Masse et Centrage'!$G$44,-1000)</f>
        <v>-1000</v>
      </c>
      <c r="L1484" s="9">
        <f t="shared" si="251"/>
        <v>0</v>
      </c>
    </row>
    <row r="1485" spans="1:12" ht="15">
      <c r="A1485" s="8">
        <f t="shared" si="252"/>
        <v>1.1765999999999674</v>
      </c>
      <c r="B1485" s="9">
        <f>'Masse et Centrage'!$G$44</f>
        <v>932</v>
      </c>
      <c r="D1485" s="8">
        <f t="shared" si="253"/>
        <v>1.1765999999999674</v>
      </c>
      <c r="E1485" s="9">
        <v>1043</v>
      </c>
      <c r="G1485" s="8">
        <f t="shared" si="254"/>
        <v>1.1765999999999674</v>
      </c>
      <c r="H1485" s="9">
        <v>-1000</v>
      </c>
      <c r="J1485" s="8">
        <f t="shared" si="255"/>
        <v>1.1766</v>
      </c>
      <c r="K1485" s="9">
        <f>IF(J1485=N2,'Masse et Centrage'!$G$44,-1000)</f>
        <v>-1000</v>
      </c>
      <c r="L1485" s="9">
        <f t="shared" si="251"/>
        <v>0</v>
      </c>
    </row>
    <row r="1486" spans="1:12" ht="15">
      <c r="A1486" s="8">
        <f t="shared" si="252"/>
        <v>1.1767999999999674</v>
      </c>
      <c r="B1486" s="9">
        <f>'Masse et Centrage'!$G$44</f>
        <v>932</v>
      </c>
      <c r="D1486" s="8">
        <f t="shared" si="253"/>
        <v>1.1767999999999674</v>
      </c>
      <c r="E1486" s="9">
        <v>1043</v>
      </c>
      <c r="G1486" s="8">
        <f t="shared" si="254"/>
        <v>1.1767999999999674</v>
      </c>
      <c r="H1486" s="9">
        <v>-1000</v>
      </c>
      <c r="J1486" s="8">
        <f t="shared" si="255"/>
        <v>1.1768</v>
      </c>
      <c r="K1486" s="9">
        <f>IF(J1486=N2,'Masse et Centrage'!$G$44,-1000)</f>
        <v>-1000</v>
      </c>
      <c r="L1486" s="9">
        <f t="shared" si="251"/>
        <v>0</v>
      </c>
    </row>
    <row r="1487" spans="1:12" ht="15">
      <c r="A1487" s="8">
        <f t="shared" si="252"/>
        <v>1.1769999999999674</v>
      </c>
      <c r="B1487" s="9">
        <f>'Masse et Centrage'!$G$44</f>
        <v>932</v>
      </c>
      <c r="D1487" s="8">
        <f t="shared" si="253"/>
        <v>1.1769999999999674</v>
      </c>
      <c r="E1487" s="9">
        <v>1043</v>
      </c>
      <c r="G1487" s="8">
        <f t="shared" si="254"/>
        <v>1.1769999999999674</v>
      </c>
      <c r="H1487" s="9">
        <v>-1000</v>
      </c>
      <c r="J1487" s="8">
        <f t="shared" si="255"/>
        <v>1.177</v>
      </c>
      <c r="K1487" s="9">
        <f>IF(J1487=N2,'Masse et Centrage'!$G$44,-1000)</f>
        <v>-1000</v>
      </c>
      <c r="L1487" s="9">
        <f t="shared" si="251"/>
        <v>0</v>
      </c>
    </row>
    <row r="1488" spans="1:12" ht="15">
      <c r="A1488" s="8">
        <f t="shared" si="252"/>
        <v>1.1771999999999674</v>
      </c>
      <c r="B1488" s="9">
        <f>'Masse et Centrage'!$G$44</f>
        <v>932</v>
      </c>
      <c r="D1488" s="8">
        <f t="shared" si="253"/>
        <v>1.1771999999999674</v>
      </c>
      <c r="E1488" s="9">
        <v>1043</v>
      </c>
      <c r="G1488" s="8">
        <f t="shared" si="254"/>
        <v>1.1771999999999674</v>
      </c>
      <c r="H1488" s="9">
        <v>-1000</v>
      </c>
      <c r="J1488" s="8">
        <f t="shared" si="255"/>
        <v>1.1772</v>
      </c>
      <c r="K1488" s="9">
        <f>IF(J1488=N2,'Masse et Centrage'!$G$44,-1000)</f>
        <v>-1000</v>
      </c>
      <c r="L1488" s="9">
        <f t="shared" si="251"/>
        <v>0</v>
      </c>
    </row>
    <row r="1489" spans="1:12" ht="15">
      <c r="A1489" s="8">
        <f t="shared" si="252"/>
        <v>1.1773999999999674</v>
      </c>
      <c r="B1489" s="9">
        <f>'Masse et Centrage'!$G$44</f>
        <v>932</v>
      </c>
      <c r="D1489" s="8">
        <f t="shared" si="253"/>
        <v>1.1773999999999674</v>
      </c>
      <c r="E1489" s="9">
        <v>1043</v>
      </c>
      <c r="G1489" s="8">
        <f t="shared" si="254"/>
        <v>1.1773999999999674</v>
      </c>
      <c r="H1489" s="9">
        <v>-1000</v>
      </c>
      <c r="J1489" s="8">
        <f t="shared" si="255"/>
        <v>1.1774</v>
      </c>
      <c r="K1489" s="9">
        <f>IF(J1489=N2,'Masse et Centrage'!$G$44,-1000)</f>
        <v>-1000</v>
      </c>
      <c r="L1489" s="9">
        <f t="shared" si="251"/>
        <v>0</v>
      </c>
    </row>
    <row r="1490" spans="1:12" ht="15">
      <c r="A1490" s="8">
        <f t="shared" si="252"/>
        <v>1.1775999999999673</v>
      </c>
      <c r="B1490" s="9">
        <f>'Masse et Centrage'!$G$44</f>
        <v>932</v>
      </c>
      <c r="D1490" s="8">
        <f t="shared" si="253"/>
        <v>1.1775999999999673</v>
      </c>
      <c r="E1490" s="9">
        <v>1043</v>
      </c>
      <c r="G1490" s="8">
        <f t="shared" si="254"/>
        <v>1.1775999999999673</v>
      </c>
      <c r="H1490" s="9">
        <v>-1000</v>
      </c>
      <c r="J1490" s="8">
        <f t="shared" si="255"/>
        <v>1.1776</v>
      </c>
      <c r="K1490" s="9">
        <f>IF(J1490=N2,'Masse et Centrage'!$G$44,-1000)</f>
        <v>-1000</v>
      </c>
      <c r="L1490" s="9">
        <f t="shared" si="251"/>
        <v>0</v>
      </c>
    </row>
    <row r="1491" spans="1:12" ht="15">
      <c r="A1491" s="8">
        <f t="shared" si="252"/>
        <v>1.1777999999999673</v>
      </c>
      <c r="B1491" s="9">
        <f>'Masse et Centrage'!$G$44</f>
        <v>932</v>
      </c>
      <c r="D1491" s="8">
        <f t="shared" si="253"/>
        <v>1.1777999999999673</v>
      </c>
      <c r="E1491" s="9">
        <v>1043</v>
      </c>
      <c r="G1491" s="8">
        <f t="shared" si="254"/>
        <v>1.1777999999999673</v>
      </c>
      <c r="H1491" s="9">
        <v>-1000</v>
      </c>
      <c r="J1491" s="8">
        <f t="shared" si="255"/>
        <v>1.1778</v>
      </c>
      <c r="K1491" s="9">
        <f>IF(J1491=N2,'Masse et Centrage'!$G$44,-1000)</f>
        <v>-1000</v>
      </c>
      <c r="L1491" s="9">
        <f t="shared" si="251"/>
        <v>0</v>
      </c>
    </row>
    <row r="1492" spans="1:12" ht="15">
      <c r="A1492" s="8">
        <f t="shared" si="252"/>
        <v>1.1779999999999673</v>
      </c>
      <c r="B1492" s="9">
        <f>'Masse et Centrage'!$G$44</f>
        <v>932</v>
      </c>
      <c r="D1492" s="8">
        <f t="shared" si="253"/>
        <v>1.1779999999999673</v>
      </c>
      <c r="E1492" s="9">
        <v>1043</v>
      </c>
      <c r="G1492" s="8">
        <f t="shared" si="254"/>
        <v>1.1779999999999673</v>
      </c>
      <c r="H1492" s="9">
        <v>-1000</v>
      </c>
      <c r="J1492" s="8">
        <f t="shared" si="255"/>
        <v>1.178</v>
      </c>
      <c r="K1492" s="9">
        <f>IF(J1492=N2,'Masse et Centrage'!$G$44,-1000)</f>
        <v>-1000</v>
      </c>
      <c r="L1492" s="9">
        <f t="shared" si="251"/>
        <v>0</v>
      </c>
    </row>
    <row r="1493" spans="1:12" ht="15">
      <c r="A1493" s="8">
        <f t="shared" si="252"/>
        <v>1.1781999999999673</v>
      </c>
      <c r="B1493" s="9">
        <f>'Masse et Centrage'!$G$44</f>
        <v>932</v>
      </c>
      <c r="D1493" s="8">
        <f t="shared" si="253"/>
        <v>1.1781999999999673</v>
      </c>
      <c r="E1493" s="9">
        <v>1043</v>
      </c>
      <c r="G1493" s="8">
        <f t="shared" si="254"/>
        <v>1.1781999999999673</v>
      </c>
      <c r="H1493" s="9">
        <v>-1000</v>
      </c>
      <c r="J1493" s="8">
        <f t="shared" si="255"/>
        <v>1.1782</v>
      </c>
      <c r="K1493" s="9">
        <f>IF(J1493=N2,'Masse et Centrage'!$G$44,-1000)</f>
        <v>-1000</v>
      </c>
      <c r="L1493" s="9">
        <f t="shared" si="251"/>
        <v>0</v>
      </c>
    </row>
    <row r="1494" spans="1:12" ht="15">
      <c r="A1494" s="8">
        <f t="shared" si="252"/>
        <v>1.1783999999999673</v>
      </c>
      <c r="B1494" s="9">
        <f>'Masse et Centrage'!$G$44</f>
        <v>932</v>
      </c>
      <c r="D1494" s="8">
        <f t="shared" si="253"/>
        <v>1.1783999999999673</v>
      </c>
      <c r="E1494" s="9">
        <v>1043</v>
      </c>
      <c r="G1494" s="8">
        <f t="shared" si="254"/>
        <v>1.1783999999999673</v>
      </c>
      <c r="H1494" s="9">
        <v>-1000</v>
      </c>
      <c r="J1494" s="8">
        <f t="shared" si="255"/>
        <v>1.1784</v>
      </c>
      <c r="K1494" s="9">
        <f>IF(J1494=N2,'Masse et Centrage'!$G$44,-1000)</f>
        <v>-1000</v>
      </c>
      <c r="L1494" s="9">
        <f t="shared" si="251"/>
        <v>0</v>
      </c>
    </row>
    <row r="1495" spans="1:12" ht="15">
      <c r="A1495" s="8">
        <f t="shared" si="252"/>
        <v>1.1785999999999672</v>
      </c>
      <c r="B1495" s="9">
        <f>'Masse et Centrage'!$G$44</f>
        <v>932</v>
      </c>
      <c r="D1495" s="8">
        <f t="shared" si="253"/>
        <v>1.1785999999999672</v>
      </c>
      <c r="E1495" s="9">
        <v>1043</v>
      </c>
      <c r="G1495" s="8">
        <f t="shared" si="254"/>
        <v>1.1785999999999672</v>
      </c>
      <c r="H1495" s="9">
        <v>-1000</v>
      </c>
      <c r="J1495" s="8">
        <f t="shared" si="255"/>
        <v>1.1786</v>
      </c>
      <c r="K1495" s="9">
        <f>IF(J1495=N2,'Masse et Centrage'!$G$44,-1000)</f>
        <v>-1000</v>
      </c>
      <c r="L1495" s="9">
        <f t="shared" si="251"/>
        <v>0</v>
      </c>
    </row>
    <row r="1496" spans="1:12" ht="15">
      <c r="A1496" s="8">
        <f t="shared" si="252"/>
        <v>1.1787999999999672</v>
      </c>
      <c r="B1496" s="9">
        <f>'Masse et Centrage'!$G$44</f>
        <v>932</v>
      </c>
      <c r="D1496" s="8">
        <f t="shared" si="253"/>
        <v>1.1787999999999672</v>
      </c>
      <c r="E1496" s="9">
        <v>1043</v>
      </c>
      <c r="G1496" s="8">
        <f t="shared" si="254"/>
        <v>1.1787999999999672</v>
      </c>
      <c r="H1496" s="9">
        <v>-1000</v>
      </c>
      <c r="J1496" s="8">
        <f t="shared" si="255"/>
        <v>1.1788</v>
      </c>
      <c r="K1496" s="9">
        <f>IF(J1496=N2,'Masse et Centrage'!$G$44,-1000)</f>
        <v>-1000</v>
      </c>
      <c r="L1496" s="9">
        <f t="shared" si="251"/>
        <v>0</v>
      </c>
    </row>
    <row r="1497" spans="1:12" ht="15">
      <c r="A1497" s="8">
        <f t="shared" si="252"/>
        <v>1.1789999999999672</v>
      </c>
      <c r="B1497" s="9">
        <f>'Masse et Centrage'!$G$44</f>
        <v>932</v>
      </c>
      <c r="D1497" s="8">
        <f t="shared" si="253"/>
        <v>1.1789999999999672</v>
      </c>
      <c r="E1497" s="9">
        <v>1043</v>
      </c>
      <c r="G1497" s="8">
        <f t="shared" si="254"/>
        <v>1.1789999999999672</v>
      </c>
      <c r="H1497" s="9">
        <v>-1000</v>
      </c>
      <c r="J1497" s="8">
        <f t="shared" si="255"/>
        <v>1.179</v>
      </c>
      <c r="K1497" s="9">
        <f>IF(J1497=N2,'Masse et Centrage'!$G$44,-1000)</f>
        <v>-1000</v>
      </c>
      <c r="L1497" s="9">
        <f t="shared" si="251"/>
        <v>0</v>
      </c>
    </row>
    <row r="1498" spans="1:12" ht="15">
      <c r="A1498" s="8">
        <f t="shared" si="252"/>
        <v>1.1791999999999672</v>
      </c>
      <c r="B1498" s="9">
        <f>'Masse et Centrage'!$G$44</f>
        <v>932</v>
      </c>
      <c r="D1498" s="8">
        <f t="shared" si="253"/>
        <v>1.1791999999999672</v>
      </c>
      <c r="E1498" s="9">
        <v>1043</v>
      </c>
      <c r="G1498" s="8">
        <f t="shared" si="254"/>
        <v>1.1791999999999672</v>
      </c>
      <c r="H1498" s="9">
        <v>-1000</v>
      </c>
      <c r="J1498" s="8">
        <f t="shared" si="255"/>
        <v>1.1792</v>
      </c>
      <c r="K1498" s="9">
        <f>IF(J1498=N2,'Masse et Centrage'!$G$44,-1000)</f>
        <v>-1000</v>
      </c>
      <c r="L1498" s="9">
        <f t="shared" si="251"/>
        <v>0</v>
      </c>
    </row>
    <row r="1499" spans="1:12" ht="15">
      <c r="A1499" s="8">
        <f t="shared" si="252"/>
        <v>1.1793999999999671</v>
      </c>
      <c r="B1499" s="9">
        <f>'Masse et Centrage'!$G$44</f>
        <v>932</v>
      </c>
      <c r="D1499" s="8">
        <f t="shared" si="253"/>
        <v>1.1793999999999671</v>
      </c>
      <c r="E1499" s="9">
        <v>1043</v>
      </c>
      <c r="G1499" s="8">
        <f t="shared" si="254"/>
        <v>1.1793999999999671</v>
      </c>
      <c r="H1499" s="9">
        <v>-1000</v>
      </c>
      <c r="J1499" s="8">
        <f t="shared" si="255"/>
        <v>1.1794</v>
      </c>
      <c r="K1499" s="9">
        <f>IF(J1499=N2,'Masse et Centrage'!$G$44,-1000)</f>
        <v>-1000</v>
      </c>
      <c r="L1499" s="9">
        <f t="shared" si="251"/>
        <v>0</v>
      </c>
    </row>
    <row r="1500" spans="1:12" ht="15">
      <c r="A1500" s="8">
        <f t="shared" si="252"/>
        <v>1.1795999999999671</v>
      </c>
      <c r="B1500" s="9">
        <f>'Masse et Centrage'!$G$44</f>
        <v>932</v>
      </c>
      <c r="D1500" s="8">
        <f t="shared" si="253"/>
        <v>1.1795999999999671</v>
      </c>
      <c r="E1500" s="9">
        <v>1043</v>
      </c>
      <c r="G1500" s="8">
        <f t="shared" si="254"/>
        <v>1.1795999999999671</v>
      </c>
      <c r="H1500" s="9">
        <v>-1000</v>
      </c>
      <c r="J1500" s="8">
        <f t="shared" si="255"/>
        <v>1.1796</v>
      </c>
      <c r="K1500" s="9">
        <f>IF(J1500=N2,'Masse et Centrage'!$G$44,-1000)</f>
        <v>-1000</v>
      </c>
      <c r="L1500" s="9">
        <f t="shared" si="251"/>
        <v>0</v>
      </c>
    </row>
    <row r="1501" spans="1:12" ht="15">
      <c r="A1501" s="8">
        <f t="shared" si="252"/>
        <v>1.179799999999967</v>
      </c>
      <c r="B1501" s="9">
        <f>'Masse et Centrage'!$G$44</f>
        <v>932</v>
      </c>
      <c r="D1501" s="8">
        <f t="shared" si="253"/>
        <v>1.179799999999967</v>
      </c>
      <c r="E1501" s="9">
        <v>1043</v>
      </c>
      <c r="G1501" s="8">
        <f t="shared" si="254"/>
        <v>1.179799999999967</v>
      </c>
      <c r="H1501" s="9">
        <v>-1000</v>
      </c>
      <c r="J1501" s="8">
        <f t="shared" si="255"/>
        <v>1.1798</v>
      </c>
      <c r="K1501" s="9">
        <f>IF(J1501=N2,'Masse et Centrage'!$G$44,-1000)</f>
        <v>-1000</v>
      </c>
      <c r="L1501" s="9">
        <f t="shared" si="251"/>
        <v>0</v>
      </c>
    </row>
    <row r="1502" spans="1:12" ht="15">
      <c r="A1502" s="8">
        <f t="shared" si="252"/>
        <v>1.179999999999967</v>
      </c>
      <c r="B1502" s="9">
        <f>'Masse et Centrage'!$G$44</f>
        <v>932</v>
      </c>
      <c r="D1502" s="8">
        <f t="shared" si="253"/>
        <v>1.179999999999967</v>
      </c>
      <c r="E1502" s="9">
        <v>1043</v>
      </c>
      <c r="G1502" s="8">
        <f t="shared" si="254"/>
        <v>1.179999999999967</v>
      </c>
      <c r="H1502" s="9">
        <v>-1000</v>
      </c>
      <c r="J1502" s="8">
        <f t="shared" si="255"/>
        <v>1.18</v>
      </c>
      <c r="K1502" s="9">
        <f>IF(J1502=N2,'Masse et Centrage'!$G$44,-1000)</f>
        <v>-1000</v>
      </c>
      <c r="L1502" s="9">
        <f t="shared" si="251"/>
        <v>0</v>
      </c>
    </row>
    <row r="1503" spans="1:12" ht="15">
      <c r="A1503" s="8">
        <f t="shared" si="252"/>
        <v>1.180199999999967</v>
      </c>
      <c r="B1503" s="9">
        <f>'Masse et Centrage'!$G$44</f>
        <v>932</v>
      </c>
      <c r="D1503" s="8">
        <f t="shared" si="253"/>
        <v>1.180199999999967</v>
      </c>
      <c r="E1503" s="9">
        <v>1043</v>
      </c>
      <c r="G1503" s="8">
        <f t="shared" si="254"/>
        <v>1.180199999999967</v>
      </c>
      <c r="H1503" s="9">
        <v>-1000</v>
      </c>
      <c r="J1503" s="8">
        <f t="shared" si="255"/>
        <v>1.1802</v>
      </c>
      <c r="K1503" s="9">
        <f>IF(J1503=N2,'Masse et Centrage'!$G$44,-1000)</f>
        <v>-1000</v>
      </c>
      <c r="L1503" s="9">
        <f t="shared" si="251"/>
        <v>0</v>
      </c>
    </row>
    <row r="1504" spans="1:12" ht="15">
      <c r="A1504" s="8">
        <f t="shared" si="252"/>
        <v>1.180399999999967</v>
      </c>
      <c r="B1504" s="9">
        <f>'Masse et Centrage'!$G$44</f>
        <v>932</v>
      </c>
      <c r="D1504" s="8">
        <f t="shared" si="253"/>
        <v>1.180399999999967</v>
      </c>
      <c r="E1504" s="9">
        <v>1043</v>
      </c>
      <c r="G1504" s="8">
        <f t="shared" si="254"/>
        <v>1.180399999999967</v>
      </c>
      <c r="H1504" s="9">
        <v>-1000</v>
      </c>
      <c r="J1504" s="8">
        <f t="shared" si="255"/>
        <v>1.1804</v>
      </c>
      <c r="K1504" s="9">
        <f>IF(J1504=N2,'Masse et Centrage'!$G$44,-1000)</f>
        <v>-1000</v>
      </c>
      <c r="L1504" s="9">
        <f t="shared" si="251"/>
        <v>0</v>
      </c>
    </row>
    <row r="1505" spans="1:12" ht="15">
      <c r="A1505" s="8">
        <f t="shared" si="252"/>
        <v>1.180599999999967</v>
      </c>
      <c r="B1505" s="9">
        <f>'Masse et Centrage'!$G$44</f>
        <v>932</v>
      </c>
      <c r="D1505" s="8">
        <f t="shared" si="253"/>
        <v>1.180599999999967</v>
      </c>
      <c r="E1505" s="9">
        <v>1043</v>
      </c>
      <c r="G1505" s="8">
        <f t="shared" si="254"/>
        <v>1.180599999999967</v>
      </c>
      <c r="H1505" s="9">
        <v>-1000</v>
      </c>
      <c r="J1505" s="8">
        <f t="shared" si="255"/>
        <v>1.1806</v>
      </c>
      <c r="K1505" s="9">
        <f>IF(J1505=N2,'Masse et Centrage'!$G$44,-1000)</f>
        <v>-1000</v>
      </c>
      <c r="L1505" s="9">
        <f t="shared" si="251"/>
        <v>0</v>
      </c>
    </row>
    <row r="1506" spans="1:12" ht="15">
      <c r="A1506" s="8">
        <f t="shared" si="252"/>
        <v>1.180799999999967</v>
      </c>
      <c r="B1506" s="9">
        <f>'Masse et Centrage'!$G$44</f>
        <v>932</v>
      </c>
      <c r="D1506" s="8">
        <f t="shared" si="253"/>
        <v>1.180799999999967</v>
      </c>
      <c r="E1506" s="9">
        <v>1043</v>
      </c>
      <c r="G1506" s="8">
        <f t="shared" si="254"/>
        <v>1.180799999999967</v>
      </c>
      <c r="H1506" s="9">
        <v>-1000</v>
      </c>
      <c r="J1506" s="8">
        <f t="shared" si="255"/>
        <v>1.1808</v>
      </c>
      <c r="K1506" s="9">
        <f>IF(J1506=N2,'Masse et Centrage'!$G$44,-1000)</f>
        <v>-1000</v>
      </c>
      <c r="L1506" s="9">
        <f t="shared" si="251"/>
        <v>0</v>
      </c>
    </row>
    <row r="1507" spans="1:12" ht="15">
      <c r="A1507" s="8">
        <f t="shared" si="252"/>
        <v>1.180999999999967</v>
      </c>
      <c r="B1507" s="9">
        <f>'Masse et Centrage'!$G$44</f>
        <v>932</v>
      </c>
      <c r="D1507" s="8">
        <f t="shared" si="253"/>
        <v>1.180999999999967</v>
      </c>
      <c r="E1507" s="9">
        <v>1043</v>
      </c>
      <c r="G1507" s="8">
        <f t="shared" si="254"/>
        <v>1.180999999999967</v>
      </c>
      <c r="H1507" s="9">
        <v>-1000</v>
      </c>
      <c r="J1507" s="8">
        <f t="shared" si="255"/>
        <v>1.181</v>
      </c>
      <c r="K1507" s="9">
        <f>IF(J1507=N2,'Masse et Centrage'!$G$44,-1000)</f>
        <v>-1000</v>
      </c>
      <c r="L1507" s="9">
        <f t="shared" si="251"/>
        <v>0</v>
      </c>
    </row>
    <row r="1508" spans="1:12" ht="15">
      <c r="A1508" s="8">
        <f t="shared" si="252"/>
        <v>1.181199999999967</v>
      </c>
      <c r="B1508" s="9">
        <f>'Masse et Centrage'!$G$44</f>
        <v>932</v>
      </c>
      <c r="D1508" s="8">
        <f t="shared" si="253"/>
        <v>1.181199999999967</v>
      </c>
      <c r="E1508" s="9">
        <v>1043</v>
      </c>
      <c r="G1508" s="8">
        <f t="shared" si="254"/>
        <v>1.181199999999967</v>
      </c>
      <c r="H1508" s="9">
        <v>-1000</v>
      </c>
      <c r="J1508" s="8">
        <f t="shared" si="255"/>
        <v>1.1812</v>
      </c>
      <c r="K1508" s="9">
        <f>IF(J1508=N2,'Masse et Centrage'!$G$44,-1000)</f>
        <v>-1000</v>
      </c>
      <c r="L1508" s="9">
        <f t="shared" si="251"/>
        <v>0</v>
      </c>
    </row>
    <row r="1509" spans="1:12" ht="15">
      <c r="A1509" s="8">
        <f t="shared" si="252"/>
        <v>1.181399999999967</v>
      </c>
      <c r="B1509" s="9">
        <f>'Masse et Centrage'!$G$44</f>
        <v>932</v>
      </c>
      <c r="D1509" s="8">
        <f t="shared" si="253"/>
        <v>1.181399999999967</v>
      </c>
      <c r="E1509" s="9">
        <v>1043</v>
      </c>
      <c r="G1509" s="8">
        <f t="shared" si="254"/>
        <v>1.181399999999967</v>
      </c>
      <c r="H1509" s="9">
        <v>-1000</v>
      </c>
      <c r="J1509" s="8">
        <f t="shared" si="255"/>
        <v>1.1814</v>
      </c>
      <c r="K1509" s="9">
        <f>IF(J1509=N2,'Masse et Centrage'!$G$44,-1000)</f>
        <v>-1000</v>
      </c>
      <c r="L1509" s="9">
        <f t="shared" si="251"/>
        <v>0</v>
      </c>
    </row>
    <row r="1510" spans="1:12" ht="15">
      <c r="A1510" s="8">
        <f t="shared" si="252"/>
        <v>1.181599999999967</v>
      </c>
      <c r="B1510" s="9">
        <f>'Masse et Centrage'!$G$44</f>
        <v>932</v>
      </c>
      <c r="D1510" s="8">
        <f t="shared" si="253"/>
        <v>1.181599999999967</v>
      </c>
      <c r="E1510" s="9">
        <v>1043</v>
      </c>
      <c r="G1510" s="8">
        <f t="shared" si="254"/>
        <v>1.181599999999967</v>
      </c>
      <c r="H1510" s="9">
        <v>-1000</v>
      </c>
      <c r="J1510" s="8">
        <f t="shared" si="255"/>
        <v>1.1816</v>
      </c>
      <c r="K1510" s="9">
        <f>IF(J1510=N2,'Masse et Centrage'!$G$44,-1000)</f>
        <v>-1000</v>
      </c>
      <c r="L1510" s="9">
        <f t="shared" si="251"/>
        <v>0</v>
      </c>
    </row>
    <row r="1511" spans="1:12" ht="15">
      <c r="A1511" s="8">
        <f t="shared" si="252"/>
        <v>1.1817999999999669</v>
      </c>
      <c r="B1511" s="9">
        <f>'Masse et Centrage'!$G$44</f>
        <v>932</v>
      </c>
      <c r="D1511" s="8">
        <f t="shared" si="253"/>
        <v>1.1817999999999669</v>
      </c>
      <c r="E1511" s="9">
        <v>1043</v>
      </c>
      <c r="G1511" s="8">
        <f t="shared" si="254"/>
        <v>1.1817999999999669</v>
      </c>
      <c r="H1511" s="9">
        <v>-1000</v>
      </c>
      <c r="J1511" s="8">
        <f t="shared" si="255"/>
        <v>1.1818</v>
      </c>
      <c r="K1511" s="9">
        <f>IF(J1511=N2,'Masse et Centrage'!$G$44,-1000)</f>
        <v>-1000</v>
      </c>
      <c r="L1511" s="9">
        <f t="shared" si="251"/>
        <v>0</v>
      </c>
    </row>
    <row r="1512" spans="1:12" ht="15">
      <c r="A1512" s="8">
        <f t="shared" si="252"/>
        <v>1.1819999999999669</v>
      </c>
      <c r="B1512" s="9">
        <f>'Masse et Centrage'!$G$44</f>
        <v>932</v>
      </c>
      <c r="D1512" s="8">
        <f t="shared" si="253"/>
        <v>1.1819999999999669</v>
      </c>
      <c r="E1512" s="9">
        <v>1043</v>
      </c>
      <c r="G1512" s="8">
        <f t="shared" si="254"/>
        <v>1.1819999999999669</v>
      </c>
      <c r="H1512" s="9">
        <v>-1000</v>
      </c>
      <c r="J1512" s="8">
        <f t="shared" si="255"/>
        <v>1.182</v>
      </c>
      <c r="K1512" s="9">
        <f>IF(J1512=N2,'Masse et Centrage'!$G$44,-1000)</f>
        <v>-1000</v>
      </c>
      <c r="L1512" s="9">
        <f t="shared" si="251"/>
        <v>0</v>
      </c>
    </row>
    <row r="1513" spans="1:12" ht="15">
      <c r="A1513" s="8">
        <f t="shared" si="252"/>
        <v>1.1821999999999668</v>
      </c>
      <c r="B1513" s="9">
        <f>'Masse et Centrage'!$G$44</f>
        <v>932</v>
      </c>
      <c r="D1513" s="8">
        <f t="shared" si="253"/>
        <v>1.1821999999999668</v>
      </c>
      <c r="E1513" s="9">
        <v>1043</v>
      </c>
      <c r="G1513" s="8">
        <f t="shared" si="254"/>
        <v>1.1821999999999668</v>
      </c>
      <c r="H1513" s="9">
        <v>-1000</v>
      </c>
      <c r="J1513" s="8">
        <f t="shared" si="255"/>
        <v>1.1822</v>
      </c>
      <c r="K1513" s="9">
        <f>IF(J1513=N2,'Masse et Centrage'!$G$44,-1000)</f>
        <v>-1000</v>
      </c>
      <c r="L1513" s="9">
        <f t="shared" si="251"/>
        <v>0</v>
      </c>
    </row>
    <row r="1514" spans="1:12" ht="15">
      <c r="A1514" s="8">
        <f t="shared" si="252"/>
        <v>1.1823999999999668</v>
      </c>
      <c r="B1514" s="9">
        <f>'Masse et Centrage'!$G$44</f>
        <v>932</v>
      </c>
      <c r="D1514" s="8">
        <f t="shared" si="253"/>
        <v>1.1823999999999668</v>
      </c>
      <c r="E1514" s="9">
        <v>1043</v>
      </c>
      <c r="G1514" s="8">
        <f t="shared" si="254"/>
        <v>1.1823999999999668</v>
      </c>
      <c r="H1514" s="9">
        <v>-1000</v>
      </c>
      <c r="J1514" s="8">
        <f t="shared" si="255"/>
        <v>1.1824</v>
      </c>
      <c r="K1514" s="9">
        <f>IF(J1514=N2,'Masse et Centrage'!$G$44,-1000)</f>
        <v>-1000</v>
      </c>
      <c r="L1514" s="9">
        <f t="shared" si="251"/>
        <v>0</v>
      </c>
    </row>
    <row r="1515" spans="1:12" ht="15">
      <c r="A1515" s="8">
        <f t="shared" si="252"/>
        <v>1.1825999999999668</v>
      </c>
      <c r="B1515" s="9">
        <f>'Masse et Centrage'!$G$44</f>
        <v>932</v>
      </c>
      <c r="D1515" s="8">
        <f t="shared" si="253"/>
        <v>1.1825999999999668</v>
      </c>
      <c r="E1515" s="9">
        <v>1043</v>
      </c>
      <c r="G1515" s="8">
        <f t="shared" si="254"/>
        <v>1.1825999999999668</v>
      </c>
      <c r="H1515" s="9">
        <v>-1000</v>
      </c>
      <c r="J1515" s="8">
        <f t="shared" si="255"/>
        <v>1.1826</v>
      </c>
      <c r="K1515" s="9">
        <f>IF(J1515=N2,'Masse et Centrage'!$G$44,-1000)</f>
        <v>-1000</v>
      </c>
      <c r="L1515" s="9">
        <f t="shared" si="251"/>
        <v>0</v>
      </c>
    </row>
    <row r="1516" spans="1:12" ht="15">
      <c r="A1516" s="8">
        <f t="shared" si="252"/>
        <v>1.1827999999999668</v>
      </c>
      <c r="B1516" s="9">
        <f>'Masse et Centrage'!$G$44</f>
        <v>932</v>
      </c>
      <c r="D1516" s="8">
        <f t="shared" si="253"/>
        <v>1.1827999999999668</v>
      </c>
      <c r="E1516" s="9">
        <v>1043</v>
      </c>
      <c r="G1516" s="8">
        <f t="shared" si="254"/>
        <v>1.1827999999999668</v>
      </c>
      <c r="H1516" s="9">
        <v>-1000</v>
      </c>
      <c r="J1516" s="8">
        <f t="shared" si="255"/>
        <v>1.1828</v>
      </c>
      <c r="K1516" s="9">
        <f>IF(J1516=N2,'Masse et Centrage'!$G$44,-1000)</f>
        <v>-1000</v>
      </c>
      <c r="L1516" s="9">
        <f t="shared" si="251"/>
        <v>0</v>
      </c>
    </row>
    <row r="1517" spans="1:12" ht="15">
      <c r="A1517" s="8">
        <f t="shared" si="252"/>
        <v>1.1829999999999667</v>
      </c>
      <c r="B1517" s="9">
        <f>'Masse et Centrage'!$G$44</f>
        <v>932</v>
      </c>
      <c r="D1517" s="8">
        <f t="shared" si="253"/>
        <v>1.1829999999999667</v>
      </c>
      <c r="E1517" s="9">
        <v>1043</v>
      </c>
      <c r="G1517" s="8">
        <f t="shared" si="254"/>
        <v>1.1829999999999667</v>
      </c>
      <c r="H1517" s="9">
        <v>-1000</v>
      </c>
      <c r="J1517" s="8">
        <f t="shared" si="255"/>
        <v>1.183</v>
      </c>
      <c r="K1517" s="9">
        <f>IF(J1517=N2,'Masse et Centrage'!$G$44,-1000)</f>
        <v>-1000</v>
      </c>
      <c r="L1517" s="9">
        <f t="shared" si="251"/>
        <v>0</v>
      </c>
    </row>
    <row r="1518" spans="1:12" ht="15">
      <c r="A1518" s="8">
        <f t="shared" si="252"/>
        <v>1.1831999999999667</v>
      </c>
      <c r="B1518" s="9">
        <f>'Masse et Centrage'!$G$44</f>
        <v>932</v>
      </c>
      <c r="D1518" s="8">
        <f t="shared" si="253"/>
        <v>1.1831999999999667</v>
      </c>
      <c r="E1518" s="9">
        <v>1043</v>
      </c>
      <c r="G1518" s="8">
        <f t="shared" si="254"/>
        <v>1.1831999999999667</v>
      </c>
      <c r="H1518" s="9">
        <v>-1000</v>
      </c>
      <c r="J1518" s="8">
        <f t="shared" si="255"/>
        <v>1.1832</v>
      </c>
      <c r="K1518" s="9">
        <f>IF(J1518=N2,'Masse et Centrage'!$G$44,-1000)</f>
        <v>-1000</v>
      </c>
      <c r="L1518" s="9">
        <f t="shared" si="251"/>
        <v>0</v>
      </c>
    </row>
    <row r="1519" spans="1:12" ht="15">
      <c r="A1519" s="8">
        <f t="shared" si="252"/>
        <v>1.1833999999999667</v>
      </c>
      <c r="B1519" s="9">
        <f>'Masse et Centrage'!$G$44</f>
        <v>932</v>
      </c>
      <c r="D1519" s="8">
        <f t="shared" si="253"/>
        <v>1.1833999999999667</v>
      </c>
      <c r="E1519" s="9">
        <v>1043</v>
      </c>
      <c r="G1519" s="8">
        <f t="shared" si="254"/>
        <v>1.1833999999999667</v>
      </c>
      <c r="H1519" s="9">
        <v>-1000</v>
      </c>
      <c r="J1519" s="8">
        <f t="shared" si="255"/>
        <v>1.1834</v>
      </c>
      <c r="K1519" s="9">
        <f>IF(J1519=N2,'Masse et Centrage'!$G$44,-1000)</f>
        <v>-1000</v>
      </c>
      <c r="L1519" s="9">
        <f t="shared" si="251"/>
        <v>0</v>
      </c>
    </row>
    <row r="1520" spans="1:12" ht="15">
      <c r="A1520" s="8">
        <f t="shared" si="252"/>
        <v>1.1835999999999667</v>
      </c>
      <c r="B1520" s="9">
        <f>'Masse et Centrage'!$G$44</f>
        <v>932</v>
      </c>
      <c r="D1520" s="8">
        <f t="shared" si="253"/>
        <v>1.1835999999999667</v>
      </c>
      <c r="E1520" s="9">
        <v>1043</v>
      </c>
      <c r="G1520" s="8">
        <f t="shared" si="254"/>
        <v>1.1835999999999667</v>
      </c>
      <c r="H1520" s="9">
        <v>-1000</v>
      </c>
      <c r="J1520" s="8">
        <f t="shared" si="255"/>
        <v>1.1836</v>
      </c>
      <c r="K1520" s="9">
        <f>IF(J1520=N2,'Masse et Centrage'!$G$44,-1000)</f>
        <v>-1000</v>
      </c>
      <c r="L1520" s="9">
        <f t="shared" si="251"/>
        <v>0</v>
      </c>
    </row>
    <row r="1521" spans="1:12" ht="15">
      <c r="A1521" s="8">
        <f t="shared" si="252"/>
        <v>1.1837999999999667</v>
      </c>
      <c r="B1521" s="9">
        <f>'Masse et Centrage'!$G$44</f>
        <v>932</v>
      </c>
      <c r="D1521" s="8">
        <f t="shared" si="253"/>
        <v>1.1837999999999667</v>
      </c>
      <c r="E1521" s="9">
        <v>1043</v>
      </c>
      <c r="G1521" s="8">
        <f t="shared" si="254"/>
        <v>1.1837999999999667</v>
      </c>
      <c r="H1521" s="9">
        <v>-1000</v>
      </c>
      <c r="J1521" s="8">
        <f t="shared" si="255"/>
        <v>1.1838</v>
      </c>
      <c r="K1521" s="9">
        <f>IF(J1521=N2,'Masse et Centrage'!$G$44,-1000)</f>
        <v>-1000</v>
      </c>
      <c r="L1521" s="9">
        <f t="shared" si="251"/>
        <v>0</v>
      </c>
    </row>
    <row r="1522" spans="1:12" ht="15">
      <c r="A1522" s="8">
        <f t="shared" si="252"/>
        <v>1.1839999999999666</v>
      </c>
      <c r="B1522" s="9">
        <f>'Masse et Centrage'!$G$44</f>
        <v>932</v>
      </c>
      <c r="D1522" s="8">
        <f t="shared" si="253"/>
        <v>1.1839999999999666</v>
      </c>
      <c r="E1522" s="9">
        <v>1043</v>
      </c>
      <c r="G1522" s="8">
        <f t="shared" si="254"/>
        <v>1.1839999999999666</v>
      </c>
      <c r="H1522" s="9">
        <v>-1000</v>
      </c>
      <c r="J1522" s="8">
        <f t="shared" si="255"/>
        <v>1.184</v>
      </c>
      <c r="K1522" s="9">
        <f>IF(J1522=N2,'Masse et Centrage'!$G$44,-1000)</f>
        <v>-1000</v>
      </c>
      <c r="L1522" s="9">
        <f t="shared" si="251"/>
        <v>0</v>
      </c>
    </row>
    <row r="1523" spans="1:12" ht="15">
      <c r="A1523" s="8">
        <f t="shared" si="252"/>
        <v>1.1841999999999666</v>
      </c>
      <c r="B1523" s="9">
        <f>'Masse et Centrage'!$G$44</f>
        <v>932</v>
      </c>
      <c r="D1523" s="8">
        <f t="shared" si="253"/>
        <v>1.1841999999999666</v>
      </c>
      <c r="E1523" s="9">
        <v>1043</v>
      </c>
      <c r="G1523" s="8">
        <f t="shared" si="254"/>
        <v>1.1841999999999666</v>
      </c>
      <c r="H1523" s="9">
        <v>-1000</v>
      </c>
      <c r="J1523" s="8">
        <f t="shared" si="255"/>
        <v>1.1842</v>
      </c>
      <c r="K1523" s="9">
        <f>IF(J1523=N2,'Masse et Centrage'!$G$44,-1000)</f>
        <v>-1000</v>
      </c>
      <c r="L1523" s="9">
        <f t="shared" si="251"/>
        <v>0</v>
      </c>
    </row>
    <row r="1524" spans="1:12" ht="15">
      <c r="A1524" s="8">
        <f t="shared" si="252"/>
        <v>1.1843999999999666</v>
      </c>
      <c r="B1524" s="9">
        <f>'Masse et Centrage'!$G$44</f>
        <v>932</v>
      </c>
      <c r="D1524" s="8">
        <f t="shared" si="253"/>
        <v>1.1843999999999666</v>
      </c>
      <c r="E1524" s="9">
        <v>1043</v>
      </c>
      <c r="G1524" s="8">
        <f t="shared" si="254"/>
        <v>1.1843999999999666</v>
      </c>
      <c r="H1524" s="9">
        <v>-1000</v>
      </c>
      <c r="J1524" s="8">
        <f t="shared" si="255"/>
        <v>1.1844</v>
      </c>
      <c r="K1524" s="9">
        <f>IF(J1524=N2,'Masse et Centrage'!$G$44,-1000)</f>
        <v>-1000</v>
      </c>
      <c r="L1524" s="9">
        <f t="shared" si="251"/>
        <v>0</v>
      </c>
    </row>
    <row r="1525" spans="1:12" ht="15">
      <c r="A1525" s="8">
        <f t="shared" si="252"/>
        <v>1.1845999999999666</v>
      </c>
      <c r="B1525" s="9">
        <f>'Masse et Centrage'!$G$44</f>
        <v>932</v>
      </c>
      <c r="D1525" s="8">
        <f t="shared" si="253"/>
        <v>1.1845999999999666</v>
      </c>
      <c r="E1525" s="9">
        <v>1043</v>
      </c>
      <c r="G1525" s="8">
        <f t="shared" si="254"/>
        <v>1.1845999999999666</v>
      </c>
      <c r="H1525" s="9">
        <v>-1000</v>
      </c>
      <c r="J1525" s="8">
        <f t="shared" si="255"/>
        <v>1.1846</v>
      </c>
      <c r="K1525" s="9">
        <f>IF(J1525=N2,'Masse et Centrage'!$G$44,-1000)</f>
        <v>-1000</v>
      </c>
      <c r="L1525" s="9">
        <f t="shared" si="251"/>
        <v>0</v>
      </c>
    </row>
    <row r="1526" spans="1:12" ht="15">
      <c r="A1526" s="8">
        <f t="shared" si="252"/>
        <v>1.1847999999999665</v>
      </c>
      <c r="B1526" s="9">
        <f>'Masse et Centrage'!$G$44</f>
        <v>932</v>
      </c>
      <c r="D1526" s="8">
        <f t="shared" si="253"/>
        <v>1.1847999999999665</v>
      </c>
      <c r="E1526" s="9">
        <v>1043</v>
      </c>
      <c r="G1526" s="8">
        <f t="shared" si="254"/>
        <v>1.1847999999999665</v>
      </c>
      <c r="H1526" s="9">
        <v>-1000</v>
      </c>
      <c r="J1526" s="8">
        <f t="shared" si="255"/>
        <v>1.1848</v>
      </c>
      <c r="K1526" s="9">
        <f>IF(J1526=N2,'Masse et Centrage'!$G$44,-1000)</f>
        <v>-1000</v>
      </c>
      <c r="L1526" s="9">
        <f t="shared" si="251"/>
        <v>0</v>
      </c>
    </row>
    <row r="1527" spans="1:12" ht="15">
      <c r="A1527" s="8">
        <f t="shared" si="252"/>
        <v>1.1849999999999665</v>
      </c>
      <c r="B1527" s="9">
        <f>'Masse et Centrage'!$G$44</f>
        <v>932</v>
      </c>
      <c r="D1527" s="8">
        <f t="shared" si="253"/>
        <v>1.1849999999999665</v>
      </c>
      <c r="E1527" s="9">
        <v>1043</v>
      </c>
      <c r="G1527" s="8">
        <f t="shared" si="254"/>
        <v>1.1849999999999665</v>
      </c>
      <c r="H1527" s="9">
        <v>-1000</v>
      </c>
      <c r="J1527" s="8">
        <f t="shared" si="255"/>
        <v>1.185</v>
      </c>
      <c r="K1527" s="9">
        <f>IF(J1527=N2,'Masse et Centrage'!$G$44,-1000)</f>
        <v>-1000</v>
      </c>
      <c r="L1527" s="9">
        <f t="shared" si="251"/>
        <v>0</v>
      </c>
    </row>
    <row r="1528" spans="1:12" ht="15">
      <c r="A1528" s="8">
        <f t="shared" si="252"/>
        <v>1.1851999999999665</v>
      </c>
      <c r="B1528" s="9">
        <f>'Masse et Centrage'!$G$44</f>
        <v>932</v>
      </c>
      <c r="D1528" s="8">
        <f t="shared" si="253"/>
        <v>1.1851999999999665</v>
      </c>
      <c r="E1528" s="9">
        <v>1043</v>
      </c>
      <c r="G1528" s="8">
        <f t="shared" si="254"/>
        <v>1.1851999999999665</v>
      </c>
      <c r="H1528" s="9">
        <v>-1000</v>
      </c>
      <c r="J1528" s="8">
        <f t="shared" si="255"/>
        <v>1.1852</v>
      </c>
      <c r="K1528" s="9">
        <f>IF(J1528=N2,'Masse et Centrage'!$G$44,-1000)</f>
        <v>-1000</v>
      </c>
      <c r="L1528" s="9">
        <f t="shared" si="251"/>
        <v>0</v>
      </c>
    </row>
    <row r="1529" spans="1:12" ht="15">
      <c r="A1529" s="8">
        <f t="shared" si="252"/>
        <v>1.1853999999999665</v>
      </c>
      <c r="B1529" s="9">
        <f>'Masse et Centrage'!$G$44</f>
        <v>932</v>
      </c>
      <c r="D1529" s="8">
        <f t="shared" si="253"/>
        <v>1.1853999999999665</v>
      </c>
      <c r="E1529" s="9">
        <v>1043</v>
      </c>
      <c r="G1529" s="8">
        <f t="shared" si="254"/>
        <v>1.1853999999999665</v>
      </c>
      <c r="H1529" s="9">
        <v>-1000</v>
      </c>
      <c r="J1529" s="8">
        <f t="shared" si="255"/>
        <v>1.1854</v>
      </c>
      <c r="K1529" s="9">
        <f>IF(J1529=N2,'Masse et Centrage'!$G$44,-1000)</f>
        <v>-1000</v>
      </c>
      <c r="L1529" s="9">
        <f t="shared" si="251"/>
        <v>0</v>
      </c>
    </row>
    <row r="1530" spans="1:12" ht="15">
      <c r="A1530" s="8">
        <f t="shared" si="252"/>
        <v>1.1855999999999665</v>
      </c>
      <c r="B1530" s="9">
        <f>'Masse et Centrage'!$G$44</f>
        <v>932</v>
      </c>
      <c r="D1530" s="8">
        <f t="shared" si="253"/>
        <v>1.1855999999999665</v>
      </c>
      <c r="E1530" s="9">
        <v>1043</v>
      </c>
      <c r="G1530" s="8">
        <f t="shared" si="254"/>
        <v>1.1855999999999665</v>
      </c>
      <c r="H1530" s="9">
        <v>-1000</v>
      </c>
      <c r="J1530" s="8">
        <f t="shared" si="255"/>
        <v>1.1856</v>
      </c>
      <c r="K1530" s="9">
        <f>IF(J1530=N2,'Masse et Centrage'!$G$44,-1000)</f>
        <v>-1000</v>
      </c>
      <c r="L1530" s="9">
        <f t="shared" si="251"/>
        <v>0</v>
      </c>
    </row>
    <row r="1531" spans="1:12" ht="15">
      <c r="A1531" s="8">
        <f t="shared" si="252"/>
        <v>1.1857999999999664</v>
      </c>
      <c r="B1531" s="9">
        <f>'Masse et Centrage'!$G$44</f>
        <v>932</v>
      </c>
      <c r="D1531" s="8">
        <f t="shared" si="253"/>
        <v>1.1857999999999664</v>
      </c>
      <c r="E1531" s="9">
        <v>1043</v>
      </c>
      <c r="G1531" s="8">
        <f t="shared" si="254"/>
        <v>1.1857999999999664</v>
      </c>
      <c r="H1531" s="9">
        <v>-1000</v>
      </c>
      <c r="J1531" s="8">
        <f t="shared" si="255"/>
        <v>1.1858</v>
      </c>
      <c r="K1531" s="9">
        <f>IF(J1531=N2,'Masse et Centrage'!$G$44,-1000)</f>
        <v>-1000</v>
      </c>
      <c r="L1531" s="9">
        <f t="shared" si="251"/>
        <v>0</v>
      </c>
    </row>
    <row r="1532" spans="1:12" ht="15">
      <c r="A1532" s="8">
        <f t="shared" si="252"/>
        <v>1.1859999999999664</v>
      </c>
      <c r="B1532" s="9">
        <f>'Masse et Centrage'!$G$44</f>
        <v>932</v>
      </c>
      <c r="D1532" s="8">
        <f t="shared" si="253"/>
        <v>1.1859999999999664</v>
      </c>
      <c r="E1532" s="9">
        <v>1043</v>
      </c>
      <c r="G1532" s="8">
        <f t="shared" si="254"/>
        <v>1.1859999999999664</v>
      </c>
      <c r="H1532" s="9">
        <v>-1000</v>
      </c>
      <c r="J1532" s="8">
        <f t="shared" si="255"/>
        <v>1.186</v>
      </c>
      <c r="K1532" s="9">
        <f>IF(J1532=N2,'Masse et Centrage'!$G$44,-1000)</f>
        <v>-1000</v>
      </c>
      <c r="L1532" s="9">
        <f t="shared" si="251"/>
        <v>0</v>
      </c>
    </row>
    <row r="1533" spans="1:12" ht="15">
      <c r="A1533" s="8">
        <f t="shared" si="252"/>
        <v>1.1861999999999664</v>
      </c>
      <c r="B1533" s="9">
        <f>'Masse et Centrage'!$G$44</f>
        <v>932</v>
      </c>
      <c r="D1533" s="8">
        <f t="shared" si="253"/>
        <v>1.1861999999999664</v>
      </c>
      <c r="E1533" s="9">
        <v>1043</v>
      </c>
      <c r="G1533" s="8">
        <f t="shared" si="254"/>
        <v>1.1861999999999664</v>
      </c>
      <c r="H1533" s="9">
        <v>-1000</v>
      </c>
      <c r="J1533" s="8">
        <f t="shared" si="255"/>
        <v>1.1862</v>
      </c>
      <c r="K1533" s="9">
        <f>IF(J1533=N2,'Masse et Centrage'!$G$44,-1000)</f>
        <v>-1000</v>
      </c>
      <c r="L1533" s="9">
        <f t="shared" si="251"/>
        <v>0</v>
      </c>
    </row>
    <row r="1534" spans="1:12" ht="15">
      <c r="A1534" s="8">
        <f t="shared" si="252"/>
        <v>1.1863999999999664</v>
      </c>
      <c r="B1534" s="9">
        <f>'Masse et Centrage'!$G$44</f>
        <v>932</v>
      </c>
      <c r="D1534" s="8">
        <f t="shared" si="253"/>
        <v>1.1863999999999664</v>
      </c>
      <c r="E1534" s="9">
        <v>1043</v>
      </c>
      <c r="G1534" s="8">
        <f t="shared" si="254"/>
        <v>1.1863999999999664</v>
      </c>
      <c r="H1534" s="9">
        <v>-1000</v>
      </c>
      <c r="J1534" s="8">
        <f t="shared" si="255"/>
        <v>1.1864</v>
      </c>
      <c r="K1534" s="9">
        <f>IF(J1534=N2,'Masse et Centrage'!$G$44,-1000)</f>
        <v>-1000</v>
      </c>
      <c r="L1534" s="9">
        <f t="shared" si="251"/>
        <v>0</v>
      </c>
    </row>
    <row r="1535" spans="1:12" ht="15">
      <c r="A1535" s="8">
        <f t="shared" si="252"/>
        <v>1.1865999999999663</v>
      </c>
      <c r="B1535" s="9">
        <f>'Masse et Centrage'!$G$44</f>
        <v>932</v>
      </c>
      <c r="D1535" s="8">
        <f t="shared" si="253"/>
        <v>1.1865999999999663</v>
      </c>
      <c r="E1535" s="9">
        <v>1043</v>
      </c>
      <c r="G1535" s="8">
        <f t="shared" si="254"/>
        <v>1.1865999999999663</v>
      </c>
      <c r="H1535" s="9">
        <v>-1000</v>
      </c>
      <c r="J1535" s="8">
        <f t="shared" si="255"/>
        <v>1.1866</v>
      </c>
      <c r="K1535" s="9">
        <f>IF(J1535=N2,'Masse et Centrage'!$G$44,-1000)</f>
        <v>-1000</v>
      </c>
      <c r="L1535" s="9">
        <f t="shared" si="251"/>
        <v>0</v>
      </c>
    </row>
    <row r="1536" spans="1:12" ht="15">
      <c r="A1536" s="8">
        <f t="shared" si="252"/>
        <v>1.1867999999999663</v>
      </c>
      <c r="B1536" s="9">
        <f>'Masse et Centrage'!$G$44</f>
        <v>932</v>
      </c>
      <c r="D1536" s="8">
        <f t="shared" si="253"/>
        <v>1.1867999999999663</v>
      </c>
      <c r="E1536" s="9">
        <v>1043</v>
      </c>
      <c r="G1536" s="8">
        <f t="shared" si="254"/>
        <v>1.1867999999999663</v>
      </c>
      <c r="H1536" s="9">
        <v>-1000</v>
      </c>
      <c r="J1536" s="8">
        <f t="shared" si="255"/>
        <v>1.1868</v>
      </c>
      <c r="K1536" s="9">
        <f>IF(J1536=N2,'Masse et Centrage'!$G$44,-1000)</f>
        <v>-1000</v>
      </c>
      <c r="L1536" s="9">
        <f t="shared" si="251"/>
        <v>0</v>
      </c>
    </row>
    <row r="1537" spans="1:12" ht="15">
      <c r="A1537" s="8">
        <f t="shared" si="252"/>
        <v>1.1869999999999663</v>
      </c>
      <c r="B1537" s="9">
        <f>'Masse et Centrage'!$G$44</f>
        <v>932</v>
      </c>
      <c r="D1537" s="8">
        <f t="shared" si="253"/>
        <v>1.1869999999999663</v>
      </c>
      <c r="E1537" s="9">
        <v>1043</v>
      </c>
      <c r="G1537" s="8">
        <f t="shared" si="254"/>
        <v>1.1869999999999663</v>
      </c>
      <c r="H1537" s="9">
        <v>-1000</v>
      </c>
      <c r="J1537" s="8">
        <f t="shared" si="255"/>
        <v>1.187</v>
      </c>
      <c r="K1537" s="9">
        <f>IF(J1537=N2,'Masse et Centrage'!$G$44,-1000)</f>
        <v>-1000</v>
      </c>
      <c r="L1537" s="9">
        <f t="shared" si="251"/>
        <v>0</v>
      </c>
    </row>
    <row r="1538" spans="1:12" ht="15">
      <c r="A1538" s="8">
        <f t="shared" si="252"/>
        <v>1.1871999999999663</v>
      </c>
      <c r="B1538" s="9">
        <f>'Masse et Centrage'!$G$44</f>
        <v>932</v>
      </c>
      <c r="D1538" s="8">
        <f t="shared" si="253"/>
        <v>1.1871999999999663</v>
      </c>
      <c r="E1538" s="9">
        <v>1043</v>
      </c>
      <c r="G1538" s="8">
        <f t="shared" si="254"/>
        <v>1.1871999999999663</v>
      </c>
      <c r="H1538" s="9">
        <v>-1000</v>
      </c>
      <c r="J1538" s="8">
        <f t="shared" si="255"/>
        <v>1.1872</v>
      </c>
      <c r="K1538" s="9">
        <f>IF(J1538=N2,'Masse et Centrage'!$G$44,-1000)</f>
        <v>-1000</v>
      </c>
      <c r="L1538" s="9">
        <f t="shared" si="251"/>
        <v>0</v>
      </c>
    </row>
    <row r="1539" spans="1:12" ht="15">
      <c r="A1539" s="8">
        <f t="shared" si="252"/>
        <v>1.1873999999999663</v>
      </c>
      <c r="B1539" s="9">
        <f>'Masse et Centrage'!$G$44</f>
        <v>932</v>
      </c>
      <c r="D1539" s="8">
        <f t="shared" si="253"/>
        <v>1.1873999999999663</v>
      </c>
      <c r="E1539" s="9">
        <v>1043</v>
      </c>
      <c r="G1539" s="8">
        <f t="shared" si="254"/>
        <v>1.1873999999999663</v>
      </c>
      <c r="H1539" s="9">
        <v>-1000</v>
      </c>
      <c r="J1539" s="8">
        <f t="shared" si="255"/>
        <v>1.1874</v>
      </c>
      <c r="K1539" s="9">
        <f>IF(J1539=N2,'Masse et Centrage'!$G$44,-1000)</f>
        <v>-1000</v>
      </c>
      <c r="L1539" s="9">
        <f aca="true" t="shared" si="256" ref="L1539:L1602">IF(K1539&gt;E1539,1,0)</f>
        <v>0</v>
      </c>
    </row>
    <row r="1540" spans="1:12" ht="15">
      <c r="A1540" s="8">
        <f aca="true" t="shared" si="257" ref="A1540:A1603">A1539+0.0002</f>
        <v>1.1875999999999662</v>
      </c>
      <c r="B1540" s="9">
        <f>'Masse et Centrage'!$G$44</f>
        <v>932</v>
      </c>
      <c r="D1540" s="8">
        <f aca="true" t="shared" si="258" ref="D1540:D1603">D1539+0.0002</f>
        <v>1.1875999999999662</v>
      </c>
      <c r="E1540" s="9">
        <v>1043</v>
      </c>
      <c r="G1540" s="8">
        <f aca="true" t="shared" si="259" ref="G1540:G1603">G1539+0.0002</f>
        <v>1.1875999999999662</v>
      </c>
      <c r="H1540" s="9">
        <v>-1000</v>
      </c>
      <c r="J1540" s="8">
        <f aca="true" t="shared" si="260" ref="J1540:J1603">ROUND(J1539+0.0002,4)</f>
        <v>1.1876</v>
      </c>
      <c r="K1540" s="9">
        <f>IF(J1540=N2,'Masse et Centrage'!$G$44,-1000)</f>
        <v>-1000</v>
      </c>
      <c r="L1540" s="9">
        <f t="shared" si="256"/>
        <v>0</v>
      </c>
    </row>
    <row r="1541" spans="1:12" ht="15">
      <c r="A1541" s="8">
        <f t="shared" si="257"/>
        <v>1.1877999999999662</v>
      </c>
      <c r="B1541" s="9">
        <f>'Masse et Centrage'!$G$44</f>
        <v>932</v>
      </c>
      <c r="D1541" s="8">
        <f t="shared" si="258"/>
        <v>1.1877999999999662</v>
      </c>
      <c r="E1541" s="9">
        <v>1043</v>
      </c>
      <c r="G1541" s="8">
        <f t="shared" si="259"/>
        <v>1.1877999999999662</v>
      </c>
      <c r="H1541" s="9">
        <v>-1000</v>
      </c>
      <c r="J1541" s="8">
        <f t="shared" si="260"/>
        <v>1.1878</v>
      </c>
      <c r="K1541" s="9">
        <f>IF(J1541=N2,'Masse et Centrage'!$G$44,-1000)</f>
        <v>-1000</v>
      </c>
      <c r="L1541" s="9">
        <f t="shared" si="256"/>
        <v>0</v>
      </c>
    </row>
    <row r="1542" spans="1:12" ht="15">
      <c r="A1542" s="8">
        <f t="shared" si="257"/>
        <v>1.1879999999999662</v>
      </c>
      <c r="B1542" s="9">
        <f>'Masse et Centrage'!$G$44</f>
        <v>932</v>
      </c>
      <c r="D1542" s="8">
        <f t="shared" si="258"/>
        <v>1.1879999999999662</v>
      </c>
      <c r="E1542" s="9">
        <v>1043</v>
      </c>
      <c r="G1542" s="8">
        <f t="shared" si="259"/>
        <v>1.1879999999999662</v>
      </c>
      <c r="H1542" s="9">
        <v>-1000</v>
      </c>
      <c r="J1542" s="8">
        <f t="shared" si="260"/>
        <v>1.188</v>
      </c>
      <c r="K1542" s="9">
        <f>IF(J1542=N2,'Masse et Centrage'!$G$44,-1000)</f>
        <v>-1000</v>
      </c>
      <c r="L1542" s="9">
        <f t="shared" si="256"/>
        <v>0</v>
      </c>
    </row>
    <row r="1543" spans="1:12" ht="15">
      <c r="A1543" s="8">
        <f t="shared" si="257"/>
        <v>1.1881999999999662</v>
      </c>
      <c r="B1543" s="9">
        <f>'Masse et Centrage'!$G$44</f>
        <v>932</v>
      </c>
      <c r="D1543" s="8">
        <f t="shared" si="258"/>
        <v>1.1881999999999662</v>
      </c>
      <c r="E1543" s="9">
        <v>1043</v>
      </c>
      <c r="G1543" s="8">
        <f t="shared" si="259"/>
        <v>1.1881999999999662</v>
      </c>
      <c r="H1543" s="9">
        <v>-1000</v>
      </c>
      <c r="J1543" s="8">
        <f t="shared" si="260"/>
        <v>1.1882</v>
      </c>
      <c r="K1543" s="9">
        <f>IF(J1543=N2,'Masse et Centrage'!$G$44,-1000)</f>
        <v>-1000</v>
      </c>
      <c r="L1543" s="9">
        <f t="shared" si="256"/>
        <v>0</v>
      </c>
    </row>
    <row r="1544" spans="1:12" ht="15">
      <c r="A1544" s="8">
        <f t="shared" si="257"/>
        <v>1.1883999999999662</v>
      </c>
      <c r="B1544" s="9">
        <f>'Masse et Centrage'!$G$44</f>
        <v>932</v>
      </c>
      <c r="D1544" s="8">
        <f t="shared" si="258"/>
        <v>1.1883999999999662</v>
      </c>
      <c r="E1544" s="9">
        <v>1043</v>
      </c>
      <c r="G1544" s="8">
        <f t="shared" si="259"/>
        <v>1.1883999999999662</v>
      </c>
      <c r="H1544" s="9">
        <v>-1000</v>
      </c>
      <c r="J1544" s="8">
        <f t="shared" si="260"/>
        <v>1.1884</v>
      </c>
      <c r="K1544" s="9">
        <f>IF(J1544=N2,'Masse et Centrage'!$G$44,-1000)</f>
        <v>-1000</v>
      </c>
      <c r="L1544" s="9">
        <f t="shared" si="256"/>
        <v>0</v>
      </c>
    </row>
    <row r="1545" spans="1:12" ht="15">
      <c r="A1545" s="8">
        <f t="shared" si="257"/>
        <v>1.1885999999999661</v>
      </c>
      <c r="B1545" s="9">
        <f>'Masse et Centrage'!$G$44</f>
        <v>932</v>
      </c>
      <c r="D1545" s="8">
        <f t="shared" si="258"/>
        <v>1.1885999999999661</v>
      </c>
      <c r="E1545" s="9">
        <v>1043</v>
      </c>
      <c r="G1545" s="8">
        <f t="shared" si="259"/>
        <v>1.1885999999999661</v>
      </c>
      <c r="H1545" s="9">
        <v>-1000</v>
      </c>
      <c r="J1545" s="8">
        <f t="shared" si="260"/>
        <v>1.1886</v>
      </c>
      <c r="K1545" s="9">
        <f>IF(J1545=N2,'Masse et Centrage'!$G$44,-1000)</f>
        <v>-1000</v>
      </c>
      <c r="L1545" s="9">
        <f t="shared" si="256"/>
        <v>0</v>
      </c>
    </row>
    <row r="1546" spans="1:12" ht="15">
      <c r="A1546" s="8">
        <f t="shared" si="257"/>
        <v>1.188799999999966</v>
      </c>
      <c r="B1546" s="9">
        <f>'Masse et Centrage'!$G$44</f>
        <v>932</v>
      </c>
      <c r="D1546" s="8">
        <f t="shared" si="258"/>
        <v>1.188799999999966</v>
      </c>
      <c r="E1546" s="9">
        <v>1043</v>
      </c>
      <c r="G1546" s="8">
        <f t="shared" si="259"/>
        <v>1.188799999999966</v>
      </c>
      <c r="H1546" s="9">
        <v>-1000</v>
      </c>
      <c r="J1546" s="8">
        <f t="shared" si="260"/>
        <v>1.1888</v>
      </c>
      <c r="K1546" s="9">
        <f>IF(J1546=N2,'Masse et Centrage'!$G$44,-1000)</f>
        <v>-1000</v>
      </c>
      <c r="L1546" s="9">
        <f t="shared" si="256"/>
        <v>0</v>
      </c>
    </row>
    <row r="1547" spans="1:12" ht="15">
      <c r="A1547" s="8">
        <f t="shared" si="257"/>
        <v>1.188999999999966</v>
      </c>
      <c r="B1547" s="9">
        <f>'Masse et Centrage'!$G$44</f>
        <v>932</v>
      </c>
      <c r="D1547" s="8">
        <f t="shared" si="258"/>
        <v>1.188999999999966</v>
      </c>
      <c r="E1547" s="9">
        <v>1043</v>
      </c>
      <c r="G1547" s="8">
        <f t="shared" si="259"/>
        <v>1.188999999999966</v>
      </c>
      <c r="H1547" s="9">
        <v>-1000</v>
      </c>
      <c r="J1547" s="8">
        <f t="shared" si="260"/>
        <v>1.189</v>
      </c>
      <c r="K1547" s="9">
        <f>IF(J1547=N2,'Masse et Centrage'!$G$44,-1000)</f>
        <v>-1000</v>
      </c>
      <c r="L1547" s="9">
        <f t="shared" si="256"/>
        <v>0</v>
      </c>
    </row>
    <row r="1548" spans="1:12" ht="15">
      <c r="A1548" s="8">
        <f t="shared" si="257"/>
        <v>1.189199999999966</v>
      </c>
      <c r="B1548" s="9">
        <f>'Masse et Centrage'!$G$44</f>
        <v>932</v>
      </c>
      <c r="D1548" s="8">
        <f t="shared" si="258"/>
        <v>1.189199999999966</v>
      </c>
      <c r="E1548" s="9">
        <v>1043</v>
      </c>
      <c r="G1548" s="8">
        <f t="shared" si="259"/>
        <v>1.189199999999966</v>
      </c>
      <c r="H1548" s="9">
        <v>-1000</v>
      </c>
      <c r="J1548" s="8">
        <f t="shared" si="260"/>
        <v>1.1892</v>
      </c>
      <c r="K1548" s="9">
        <f>IF(J1548=N2,'Masse et Centrage'!$G$44,-1000)</f>
        <v>-1000</v>
      </c>
      <c r="L1548" s="9">
        <f t="shared" si="256"/>
        <v>0</v>
      </c>
    </row>
    <row r="1549" spans="1:12" ht="15">
      <c r="A1549" s="8">
        <f t="shared" si="257"/>
        <v>1.189399999999966</v>
      </c>
      <c r="B1549" s="9">
        <f>'Masse et Centrage'!$G$44</f>
        <v>932</v>
      </c>
      <c r="D1549" s="8">
        <f t="shared" si="258"/>
        <v>1.189399999999966</v>
      </c>
      <c r="E1549" s="9">
        <v>1043</v>
      </c>
      <c r="G1549" s="8">
        <f t="shared" si="259"/>
        <v>1.189399999999966</v>
      </c>
      <c r="H1549" s="9">
        <v>-1000</v>
      </c>
      <c r="J1549" s="8">
        <f t="shared" si="260"/>
        <v>1.1894</v>
      </c>
      <c r="K1549" s="9">
        <f>IF(J1549=N2,'Masse et Centrage'!$G$44,-1000)</f>
        <v>-1000</v>
      </c>
      <c r="L1549" s="9">
        <f t="shared" si="256"/>
        <v>0</v>
      </c>
    </row>
    <row r="1550" spans="1:12" ht="15">
      <c r="A1550" s="8">
        <f t="shared" si="257"/>
        <v>1.189599999999966</v>
      </c>
      <c r="B1550" s="9">
        <f>'Masse et Centrage'!$G$44</f>
        <v>932</v>
      </c>
      <c r="D1550" s="8">
        <f t="shared" si="258"/>
        <v>1.189599999999966</v>
      </c>
      <c r="E1550" s="9">
        <v>1043</v>
      </c>
      <c r="G1550" s="8">
        <f t="shared" si="259"/>
        <v>1.189599999999966</v>
      </c>
      <c r="H1550" s="9">
        <v>-1000</v>
      </c>
      <c r="J1550" s="8">
        <f t="shared" si="260"/>
        <v>1.1896</v>
      </c>
      <c r="K1550" s="9">
        <f>IF(J1550=N2,'Masse et Centrage'!$G$44,-1000)</f>
        <v>-1000</v>
      </c>
      <c r="L1550" s="9">
        <f t="shared" si="256"/>
        <v>0</v>
      </c>
    </row>
    <row r="1551" spans="1:12" ht="15">
      <c r="A1551" s="8">
        <f t="shared" si="257"/>
        <v>1.189799999999966</v>
      </c>
      <c r="B1551" s="9">
        <f>'Masse et Centrage'!$G$44</f>
        <v>932</v>
      </c>
      <c r="D1551" s="8">
        <f t="shared" si="258"/>
        <v>1.189799999999966</v>
      </c>
      <c r="E1551" s="9">
        <v>1043</v>
      </c>
      <c r="G1551" s="8">
        <f t="shared" si="259"/>
        <v>1.189799999999966</v>
      </c>
      <c r="H1551" s="9">
        <v>-1000</v>
      </c>
      <c r="J1551" s="8">
        <f t="shared" si="260"/>
        <v>1.1898</v>
      </c>
      <c r="K1551" s="9">
        <f>IF(J1551=N2,'Masse et Centrage'!$G$44,-1000)</f>
        <v>-1000</v>
      </c>
      <c r="L1551" s="9">
        <f t="shared" si="256"/>
        <v>0</v>
      </c>
    </row>
    <row r="1552" spans="1:12" ht="15">
      <c r="A1552" s="8">
        <f t="shared" si="257"/>
        <v>1.189999999999966</v>
      </c>
      <c r="B1552" s="9">
        <f>'Masse et Centrage'!$G$44</f>
        <v>932</v>
      </c>
      <c r="D1552" s="8">
        <f t="shared" si="258"/>
        <v>1.189999999999966</v>
      </c>
      <c r="E1552" s="9">
        <v>1043</v>
      </c>
      <c r="G1552" s="8">
        <f t="shared" si="259"/>
        <v>1.189999999999966</v>
      </c>
      <c r="H1552" s="9">
        <v>-1000</v>
      </c>
      <c r="J1552" s="8">
        <f t="shared" si="260"/>
        <v>1.19</v>
      </c>
      <c r="K1552" s="9">
        <f>IF(J1552=N2,'Masse et Centrage'!$G$44,-1000)</f>
        <v>-1000</v>
      </c>
      <c r="L1552" s="9">
        <f t="shared" si="256"/>
        <v>0</v>
      </c>
    </row>
    <row r="1553" spans="1:12" ht="15">
      <c r="A1553" s="8">
        <f t="shared" si="257"/>
        <v>1.190199999999966</v>
      </c>
      <c r="B1553" s="9">
        <f>'Masse et Centrage'!$G$44</f>
        <v>932</v>
      </c>
      <c r="D1553" s="8">
        <f t="shared" si="258"/>
        <v>1.190199999999966</v>
      </c>
      <c r="E1553" s="9">
        <v>1043</v>
      </c>
      <c r="G1553" s="8">
        <f t="shared" si="259"/>
        <v>1.190199999999966</v>
      </c>
      <c r="H1553" s="9">
        <v>-1000</v>
      </c>
      <c r="J1553" s="8">
        <f t="shared" si="260"/>
        <v>1.1902</v>
      </c>
      <c r="K1553" s="9">
        <f>IF(J1553=N2,'Masse et Centrage'!$G$44,-1000)</f>
        <v>-1000</v>
      </c>
      <c r="L1553" s="9">
        <f t="shared" si="256"/>
        <v>0</v>
      </c>
    </row>
    <row r="1554" spans="1:12" ht="15">
      <c r="A1554" s="8">
        <f t="shared" si="257"/>
        <v>1.190399999999966</v>
      </c>
      <c r="B1554" s="9">
        <f>'Masse et Centrage'!$G$44</f>
        <v>932</v>
      </c>
      <c r="D1554" s="8">
        <f t="shared" si="258"/>
        <v>1.190399999999966</v>
      </c>
      <c r="E1554" s="9">
        <v>1043</v>
      </c>
      <c r="G1554" s="8">
        <f t="shared" si="259"/>
        <v>1.190399999999966</v>
      </c>
      <c r="H1554" s="9">
        <v>-1000</v>
      </c>
      <c r="J1554" s="8">
        <f t="shared" si="260"/>
        <v>1.1904</v>
      </c>
      <c r="K1554" s="9">
        <f>IF(J1554=N2,'Masse et Centrage'!$G$44,-1000)</f>
        <v>-1000</v>
      </c>
      <c r="L1554" s="9">
        <f t="shared" si="256"/>
        <v>0</v>
      </c>
    </row>
    <row r="1555" spans="1:12" ht="15">
      <c r="A1555" s="8">
        <f t="shared" si="257"/>
        <v>1.190599999999966</v>
      </c>
      <c r="B1555" s="9">
        <f>'Masse et Centrage'!$G$44</f>
        <v>932</v>
      </c>
      <c r="D1555" s="8">
        <f t="shared" si="258"/>
        <v>1.190599999999966</v>
      </c>
      <c r="E1555" s="9">
        <v>1043</v>
      </c>
      <c r="G1555" s="8">
        <f t="shared" si="259"/>
        <v>1.190599999999966</v>
      </c>
      <c r="H1555" s="9">
        <v>-1000</v>
      </c>
      <c r="J1555" s="8">
        <f t="shared" si="260"/>
        <v>1.1906</v>
      </c>
      <c r="K1555" s="9">
        <f>IF(J1555=N2,'Masse et Centrage'!$G$44,-1000)</f>
        <v>-1000</v>
      </c>
      <c r="L1555" s="9">
        <f t="shared" si="256"/>
        <v>0</v>
      </c>
    </row>
    <row r="1556" spans="1:12" ht="15">
      <c r="A1556" s="8">
        <f t="shared" si="257"/>
        <v>1.1907999999999659</v>
      </c>
      <c r="B1556" s="9">
        <f>'Masse et Centrage'!$G$44</f>
        <v>932</v>
      </c>
      <c r="D1556" s="8">
        <f t="shared" si="258"/>
        <v>1.1907999999999659</v>
      </c>
      <c r="E1556" s="9">
        <v>1043</v>
      </c>
      <c r="G1556" s="8">
        <f t="shared" si="259"/>
        <v>1.1907999999999659</v>
      </c>
      <c r="H1556" s="9">
        <v>-1000</v>
      </c>
      <c r="J1556" s="8">
        <f t="shared" si="260"/>
        <v>1.1908</v>
      </c>
      <c r="K1556" s="9">
        <f>IF(J1556=N2,'Masse et Centrage'!$G$44,-1000)</f>
        <v>-1000</v>
      </c>
      <c r="L1556" s="9">
        <f t="shared" si="256"/>
        <v>0</v>
      </c>
    </row>
    <row r="1557" spans="1:12" ht="15">
      <c r="A1557" s="8">
        <f t="shared" si="257"/>
        <v>1.1909999999999659</v>
      </c>
      <c r="B1557" s="9">
        <f>'Masse et Centrage'!$G$44</f>
        <v>932</v>
      </c>
      <c r="D1557" s="8">
        <f t="shared" si="258"/>
        <v>1.1909999999999659</v>
      </c>
      <c r="E1557" s="9">
        <v>1043</v>
      </c>
      <c r="G1557" s="8">
        <f t="shared" si="259"/>
        <v>1.1909999999999659</v>
      </c>
      <c r="H1557" s="9">
        <v>-1000</v>
      </c>
      <c r="J1557" s="8">
        <f t="shared" si="260"/>
        <v>1.191</v>
      </c>
      <c r="K1557" s="9">
        <f>IF(J1557=N2,'Masse et Centrage'!$G$44,-1000)</f>
        <v>-1000</v>
      </c>
      <c r="L1557" s="9">
        <f t="shared" si="256"/>
        <v>0</v>
      </c>
    </row>
    <row r="1558" spans="1:12" ht="15">
      <c r="A1558" s="8">
        <f t="shared" si="257"/>
        <v>1.1911999999999658</v>
      </c>
      <c r="B1558" s="9">
        <f>'Masse et Centrage'!$G$44</f>
        <v>932</v>
      </c>
      <c r="D1558" s="8">
        <f t="shared" si="258"/>
        <v>1.1911999999999658</v>
      </c>
      <c r="E1558" s="9">
        <v>1043</v>
      </c>
      <c r="G1558" s="8">
        <f t="shared" si="259"/>
        <v>1.1911999999999658</v>
      </c>
      <c r="H1558" s="9">
        <v>-1000</v>
      </c>
      <c r="J1558" s="8">
        <f t="shared" si="260"/>
        <v>1.1912</v>
      </c>
      <c r="K1558" s="9">
        <f>IF(J1558=N2,'Masse et Centrage'!$G$44,-1000)</f>
        <v>-1000</v>
      </c>
      <c r="L1558" s="9">
        <f t="shared" si="256"/>
        <v>0</v>
      </c>
    </row>
    <row r="1559" spans="1:12" ht="15">
      <c r="A1559" s="8">
        <f t="shared" si="257"/>
        <v>1.1913999999999658</v>
      </c>
      <c r="B1559" s="9">
        <f>'Masse et Centrage'!$G$44</f>
        <v>932</v>
      </c>
      <c r="D1559" s="8">
        <f t="shared" si="258"/>
        <v>1.1913999999999658</v>
      </c>
      <c r="E1559" s="9">
        <v>1043</v>
      </c>
      <c r="G1559" s="8">
        <f t="shared" si="259"/>
        <v>1.1913999999999658</v>
      </c>
      <c r="H1559" s="9">
        <v>-1000</v>
      </c>
      <c r="J1559" s="8">
        <f t="shared" si="260"/>
        <v>1.1914</v>
      </c>
      <c r="K1559" s="9">
        <f>IF(J1559=N2,'Masse et Centrage'!$G$44,-1000)</f>
        <v>-1000</v>
      </c>
      <c r="L1559" s="9">
        <f t="shared" si="256"/>
        <v>0</v>
      </c>
    </row>
    <row r="1560" spans="1:12" ht="15">
      <c r="A1560" s="8">
        <f t="shared" si="257"/>
        <v>1.1915999999999658</v>
      </c>
      <c r="B1560" s="9">
        <f>'Masse et Centrage'!$G$44</f>
        <v>932</v>
      </c>
      <c r="D1560" s="8">
        <f t="shared" si="258"/>
        <v>1.1915999999999658</v>
      </c>
      <c r="E1560" s="9">
        <v>1043</v>
      </c>
      <c r="G1560" s="8">
        <f t="shared" si="259"/>
        <v>1.1915999999999658</v>
      </c>
      <c r="H1560" s="9">
        <v>-1000</v>
      </c>
      <c r="J1560" s="8">
        <f t="shared" si="260"/>
        <v>1.1916</v>
      </c>
      <c r="K1560" s="9">
        <f>IF(J1560=N2,'Masse et Centrage'!$G$44,-1000)</f>
        <v>-1000</v>
      </c>
      <c r="L1560" s="9">
        <f t="shared" si="256"/>
        <v>0</v>
      </c>
    </row>
    <row r="1561" spans="1:12" ht="15">
      <c r="A1561" s="8">
        <f t="shared" si="257"/>
        <v>1.1917999999999658</v>
      </c>
      <c r="B1561" s="9">
        <f>'Masse et Centrage'!$G$44</f>
        <v>932</v>
      </c>
      <c r="D1561" s="8">
        <f t="shared" si="258"/>
        <v>1.1917999999999658</v>
      </c>
      <c r="E1561" s="9">
        <v>1043</v>
      </c>
      <c r="G1561" s="8">
        <f t="shared" si="259"/>
        <v>1.1917999999999658</v>
      </c>
      <c r="H1561" s="9">
        <v>-1000</v>
      </c>
      <c r="J1561" s="8">
        <f t="shared" si="260"/>
        <v>1.1918</v>
      </c>
      <c r="K1561" s="9">
        <f>IF(J1561=N2,'Masse et Centrage'!$G$44,-1000)</f>
        <v>-1000</v>
      </c>
      <c r="L1561" s="9">
        <f t="shared" si="256"/>
        <v>0</v>
      </c>
    </row>
    <row r="1562" spans="1:12" ht="15">
      <c r="A1562" s="8">
        <f t="shared" si="257"/>
        <v>1.1919999999999658</v>
      </c>
      <c r="B1562" s="9">
        <f>'Masse et Centrage'!$G$44</f>
        <v>932</v>
      </c>
      <c r="D1562" s="8">
        <f t="shared" si="258"/>
        <v>1.1919999999999658</v>
      </c>
      <c r="E1562" s="9">
        <v>1043</v>
      </c>
      <c r="G1562" s="8">
        <f t="shared" si="259"/>
        <v>1.1919999999999658</v>
      </c>
      <c r="H1562" s="9">
        <v>-1000</v>
      </c>
      <c r="J1562" s="8">
        <f t="shared" si="260"/>
        <v>1.192</v>
      </c>
      <c r="K1562" s="9">
        <f>IF(J1562=N2,'Masse et Centrage'!$G$44,-1000)</f>
        <v>-1000</v>
      </c>
      <c r="L1562" s="9">
        <f t="shared" si="256"/>
        <v>0</v>
      </c>
    </row>
    <row r="1563" spans="1:12" ht="15">
      <c r="A1563" s="8">
        <f t="shared" si="257"/>
        <v>1.1921999999999657</v>
      </c>
      <c r="B1563" s="9">
        <f>'Masse et Centrage'!$G$44</f>
        <v>932</v>
      </c>
      <c r="D1563" s="8">
        <f t="shared" si="258"/>
        <v>1.1921999999999657</v>
      </c>
      <c r="E1563" s="9">
        <v>1043</v>
      </c>
      <c r="G1563" s="8">
        <f t="shared" si="259"/>
        <v>1.1921999999999657</v>
      </c>
      <c r="H1563" s="9">
        <v>-1000</v>
      </c>
      <c r="J1563" s="8">
        <f t="shared" si="260"/>
        <v>1.1922</v>
      </c>
      <c r="K1563" s="9">
        <f>IF(J1563=N2,'Masse et Centrage'!$G$44,-1000)</f>
        <v>-1000</v>
      </c>
      <c r="L1563" s="9">
        <f t="shared" si="256"/>
        <v>0</v>
      </c>
    </row>
    <row r="1564" spans="1:12" ht="15">
      <c r="A1564" s="8">
        <f t="shared" si="257"/>
        <v>1.1923999999999657</v>
      </c>
      <c r="B1564" s="9">
        <f>'Masse et Centrage'!$G$44</f>
        <v>932</v>
      </c>
      <c r="D1564" s="8">
        <f t="shared" si="258"/>
        <v>1.1923999999999657</v>
      </c>
      <c r="E1564" s="9">
        <v>1043</v>
      </c>
      <c r="G1564" s="8">
        <f t="shared" si="259"/>
        <v>1.1923999999999657</v>
      </c>
      <c r="H1564" s="9">
        <v>-1000</v>
      </c>
      <c r="J1564" s="8">
        <f t="shared" si="260"/>
        <v>1.1924</v>
      </c>
      <c r="K1564" s="9">
        <f>IF(J1564=N2,'Masse et Centrage'!$G$44,-1000)</f>
        <v>-1000</v>
      </c>
      <c r="L1564" s="9">
        <f t="shared" si="256"/>
        <v>0</v>
      </c>
    </row>
    <row r="1565" spans="1:12" ht="15">
      <c r="A1565" s="8">
        <f t="shared" si="257"/>
        <v>1.1925999999999657</v>
      </c>
      <c r="B1565" s="9">
        <f>'Masse et Centrage'!$G$44</f>
        <v>932</v>
      </c>
      <c r="D1565" s="8">
        <f t="shared" si="258"/>
        <v>1.1925999999999657</v>
      </c>
      <c r="E1565" s="9">
        <v>1043</v>
      </c>
      <c r="G1565" s="8">
        <f t="shared" si="259"/>
        <v>1.1925999999999657</v>
      </c>
      <c r="H1565" s="9">
        <v>-1000</v>
      </c>
      <c r="J1565" s="8">
        <f t="shared" si="260"/>
        <v>1.1926</v>
      </c>
      <c r="K1565" s="9">
        <f>IF(J1565=N2,'Masse et Centrage'!$G$44,-1000)</f>
        <v>-1000</v>
      </c>
      <c r="L1565" s="9">
        <f t="shared" si="256"/>
        <v>0</v>
      </c>
    </row>
    <row r="1566" spans="1:12" ht="15">
      <c r="A1566" s="8">
        <f t="shared" si="257"/>
        <v>1.1927999999999657</v>
      </c>
      <c r="B1566" s="9">
        <f>'Masse et Centrage'!$G$44</f>
        <v>932</v>
      </c>
      <c r="D1566" s="8">
        <f t="shared" si="258"/>
        <v>1.1927999999999657</v>
      </c>
      <c r="E1566" s="9">
        <v>1043</v>
      </c>
      <c r="G1566" s="8">
        <f t="shared" si="259"/>
        <v>1.1927999999999657</v>
      </c>
      <c r="H1566" s="9">
        <v>-1000</v>
      </c>
      <c r="J1566" s="8">
        <f t="shared" si="260"/>
        <v>1.1928</v>
      </c>
      <c r="K1566" s="9">
        <f>IF(J1566=N2,'Masse et Centrage'!$G$44,-1000)</f>
        <v>-1000</v>
      </c>
      <c r="L1566" s="9">
        <f t="shared" si="256"/>
        <v>0</v>
      </c>
    </row>
    <row r="1567" spans="1:12" ht="15">
      <c r="A1567" s="8">
        <f t="shared" si="257"/>
        <v>1.1929999999999656</v>
      </c>
      <c r="B1567" s="9">
        <f>'Masse et Centrage'!$G$44</f>
        <v>932</v>
      </c>
      <c r="D1567" s="8">
        <f t="shared" si="258"/>
        <v>1.1929999999999656</v>
      </c>
      <c r="E1567" s="9">
        <v>1043</v>
      </c>
      <c r="G1567" s="8">
        <f t="shared" si="259"/>
        <v>1.1929999999999656</v>
      </c>
      <c r="H1567" s="9">
        <v>-1000</v>
      </c>
      <c r="J1567" s="8">
        <f t="shared" si="260"/>
        <v>1.193</v>
      </c>
      <c r="K1567" s="9">
        <f>IF(J1567=N2,'Masse et Centrage'!$G$44,-1000)</f>
        <v>-1000</v>
      </c>
      <c r="L1567" s="9">
        <f t="shared" si="256"/>
        <v>0</v>
      </c>
    </row>
    <row r="1568" spans="1:12" ht="15">
      <c r="A1568" s="8">
        <f t="shared" si="257"/>
        <v>1.1931999999999656</v>
      </c>
      <c r="B1568" s="9">
        <f>'Masse et Centrage'!$G$44</f>
        <v>932</v>
      </c>
      <c r="D1568" s="8">
        <f t="shared" si="258"/>
        <v>1.1931999999999656</v>
      </c>
      <c r="E1568" s="9">
        <v>1043</v>
      </c>
      <c r="G1568" s="8">
        <f t="shared" si="259"/>
        <v>1.1931999999999656</v>
      </c>
      <c r="H1568" s="9">
        <v>-1000</v>
      </c>
      <c r="J1568" s="8">
        <f t="shared" si="260"/>
        <v>1.1932</v>
      </c>
      <c r="K1568" s="9">
        <f>IF(J1568=N2,'Masse et Centrage'!$G$44,-1000)</f>
        <v>-1000</v>
      </c>
      <c r="L1568" s="9">
        <f t="shared" si="256"/>
        <v>0</v>
      </c>
    </row>
    <row r="1569" spans="1:12" ht="15">
      <c r="A1569" s="8">
        <f t="shared" si="257"/>
        <v>1.1933999999999656</v>
      </c>
      <c r="B1569" s="9">
        <f>'Masse et Centrage'!$G$44</f>
        <v>932</v>
      </c>
      <c r="D1569" s="8">
        <f t="shared" si="258"/>
        <v>1.1933999999999656</v>
      </c>
      <c r="E1569" s="9">
        <v>1043</v>
      </c>
      <c r="G1569" s="8">
        <f t="shared" si="259"/>
        <v>1.1933999999999656</v>
      </c>
      <c r="H1569" s="9">
        <v>-1000</v>
      </c>
      <c r="J1569" s="8">
        <f t="shared" si="260"/>
        <v>1.1934</v>
      </c>
      <c r="K1569" s="9">
        <f>IF(J1569=N2,'Masse et Centrage'!$G$44,-1000)</f>
        <v>-1000</v>
      </c>
      <c r="L1569" s="9">
        <f t="shared" si="256"/>
        <v>0</v>
      </c>
    </row>
    <row r="1570" spans="1:12" ht="15">
      <c r="A1570" s="8">
        <f t="shared" si="257"/>
        <v>1.1935999999999656</v>
      </c>
      <c r="B1570" s="9">
        <f>'Masse et Centrage'!$G$44</f>
        <v>932</v>
      </c>
      <c r="D1570" s="8">
        <f t="shared" si="258"/>
        <v>1.1935999999999656</v>
      </c>
      <c r="E1570" s="9">
        <v>1043</v>
      </c>
      <c r="G1570" s="8">
        <f t="shared" si="259"/>
        <v>1.1935999999999656</v>
      </c>
      <c r="H1570" s="9">
        <v>-1000</v>
      </c>
      <c r="J1570" s="8">
        <f t="shared" si="260"/>
        <v>1.1936</v>
      </c>
      <c r="K1570" s="9">
        <f>IF(J1570=N2,'Masse et Centrage'!$G$44,-1000)</f>
        <v>-1000</v>
      </c>
      <c r="L1570" s="9">
        <f t="shared" si="256"/>
        <v>0</v>
      </c>
    </row>
    <row r="1571" spans="1:12" ht="15">
      <c r="A1571" s="8">
        <f t="shared" si="257"/>
        <v>1.1937999999999656</v>
      </c>
      <c r="B1571" s="9">
        <f>'Masse et Centrage'!$G$44</f>
        <v>932</v>
      </c>
      <c r="D1571" s="8">
        <f t="shared" si="258"/>
        <v>1.1937999999999656</v>
      </c>
      <c r="E1571" s="9">
        <v>1043</v>
      </c>
      <c r="G1571" s="8">
        <f t="shared" si="259"/>
        <v>1.1937999999999656</v>
      </c>
      <c r="H1571" s="9">
        <v>-1000</v>
      </c>
      <c r="J1571" s="8">
        <f t="shared" si="260"/>
        <v>1.1938</v>
      </c>
      <c r="K1571" s="9">
        <f>IF(J1571=N2,'Masse et Centrage'!$G$44,-1000)</f>
        <v>-1000</v>
      </c>
      <c r="L1571" s="9">
        <f t="shared" si="256"/>
        <v>0</v>
      </c>
    </row>
    <row r="1572" spans="1:12" ht="15">
      <c r="A1572" s="8">
        <f t="shared" si="257"/>
        <v>1.1939999999999655</v>
      </c>
      <c r="B1572" s="9">
        <f>'Masse et Centrage'!$G$44</f>
        <v>932</v>
      </c>
      <c r="D1572" s="8">
        <f t="shared" si="258"/>
        <v>1.1939999999999655</v>
      </c>
      <c r="E1572" s="9">
        <v>1043</v>
      </c>
      <c r="G1572" s="8">
        <f t="shared" si="259"/>
        <v>1.1939999999999655</v>
      </c>
      <c r="H1572" s="9">
        <v>-1000</v>
      </c>
      <c r="J1572" s="8">
        <f t="shared" si="260"/>
        <v>1.194</v>
      </c>
      <c r="K1572" s="9">
        <f>IF(J1572=N2,'Masse et Centrage'!$G$44,-1000)</f>
        <v>-1000</v>
      </c>
      <c r="L1572" s="9">
        <f t="shared" si="256"/>
        <v>0</v>
      </c>
    </row>
    <row r="1573" spans="1:12" ht="15">
      <c r="A1573" s="8">
        <f t="shared" si="257"/>
        <v>1.1941999999999655</v>
      </c>
      <c r="B1573" s="9">
        <f>'Masse et Centrage'!$G$44</f>
        <v>932</v>
      </c>
      <c r="D1573" s="8">
        <f t="shared" si="258"/>
        <v>1.1941999999999655</v>
      </c>
      <c r="E1573" s="9">
        <v>1043</v>
      </c>
      <c r="G1573" s="8">
        <f t="shared" si="259"/>
        <v>1.1941999999999655</v>
      </c>
      <c r="H1573" s="9">
        <v>-1000</v>
      </c>
      <c r="J1573" s="8">
        <f t="shared" si="260"/>
        <v>1.1942</v>
      </c>
      <c r="K1573" s="9">
        <f>IF(J1573=N2,'Masse et Centrage'!$G$44,-1000)</f>
        <v>-1000</v>
      </c>
      <c r="L1573" s="9">
        <f t="shared" si="256"/>
        <v>0</v>
      </c>
    </row>
    <row r="1574" spans="1:12" ht="15">
      <c r="A1574" s="8">
        <f t="shared" si="257"/>
        <v>1.1943999999999655</v>
      </c>
      <c r="B1574" s="9">
        <f>'Masse et Centrage'!$G$44</f>
        <v>932</v>
      </c>
      <c r="D1574" s="8">
        <f t="shared" si="258"/>
        <v>1.1943999999999655</v>
      </c>
      <c r="E1574" s="9">
        <v>1043</v>
      </c>
      <c r="G1574" s="8">
        <f t="shared" si="259"/>
        <v>1.1943999999999655</v>
      </c>
      <c r="H1574" s="9">
        <v>-1000</v>
      </c>
      <c r="J1574" s="8">
        <f t="shared" si="260"/>
        <v>1.1944</v>
      </c>
      <c r="K1574" s="9">
        <f>IF(J1574=N2,'Masse et Centrage'!$G$44,-1000)</f>
        <v>-1000</v>
      </c>
      <c r="L1574" s="9">
        <f t="shared" si="256"/>
        <v>0</v>
      </c>
    </row>
    <row r="1575" spans="1:12" ht="15">
      <c r="A1575" s="8">
        <f t="shared" si="257"/>
        <v>1.1945999999999655</v>
      </c>
      <c r="B1575" s="9">
        <f>'Masse et Centrage'!$G$44</f>
        <v>932</v>
      </c>
      <c r="D1575" s="8">
        <f t="shared" si="258"/>
        <v>1.1945999999999655</v>
      </c>
      <c r="E1575" s="9">
        <v>1043</v>
      </c>
      <c r="G1575" s="8">
        <f t="shared" si="259"/>
        <v>1.1945999999999655</v>
      </c>
      <c r="H1575" s="9">
        <v>-1000</v>
      </c>
      <c r="J1575" s="8">
        <f t="shared" si="260"/>
        <v>1.1946</v>
      </c>
      <c r="K1575" s="9">
        <f>IF(J1575=N2,'Masse et Centrage'!$G$44,-1000)</f>
        <v>-1000</v>
      </c>
      <c r="L1575" s="9">
        <f t="shared" si="256"/>
        <v>0</v>
      </c>
    </row>
    <row r="1576" spans="1:12" ht="15">
      <c r="A1576" s="8">
        <f t="shared" si="257"/>
        <v>1.1947999999999654</v>
      </c>
      <c r="B1576" s="9">
        <f>'Masse et Centrage'!$G$44</f>
        <v>932</v>
      </c>
      <c r="D1576" s="8">
        <f t="shared" si="258"/>
        <v>1.1947999999999654</v>
      </c>
      <c r="E1576" s="9">
        <v>1043</v>
      </c>
      <c r="G1576" s="8">
        <f t="shared" si="259"/>
        <v>1.1947999999999654</v>
      </c>
      <c r="H1576" s="9">
        <v>-1000</v>
      </c>
      <c r="J1576" s="8">
        <f t="shared" si="260"/>
        <v>1.1948</v>
      </c>
      <c r="K1576" s="9">
        <f>IF(J1576=N2,'Masse et Centrage'!$G$44,-1000)</f>
        <v>-1000</v>
      </c>
      <c r="L1576" s="9">
        <f t="shared" si="256"/>
        <v>0</v>
      </c>
    </row>
    <row r="1577" spans="1:12" ht="15">
      <c r="A1577" s="8">
        <f t="shared" si="257"/>
        <v>1.1949999999999654</v>
      </c>
      <c r="B1577" s="9">
        <f>'Masse et Centrage'!$G$44</f>
        <v>932</v>
      </c>
      <c r="D1577" s="8">
        <f t="shared" si="258"/>
        <v>1.1949999999999654</v>
      </c>
      <c r="E1577" s="9">
        <v>1043</v>
      </c>
      <c r="G1577" s="8">
        <f t="shared" si="259"/>
        <v>1.1949999999999654</v>
      </c>
      <c r="H1577" s="9">
        <v>-1000</v>
      </c>
      <c r="J1577" s="8">
        <f t="shared" si="260"/>
        <v>1.195</v>
      </c>
      <c r="K1577" s="9">
        <f>IF(J1577=N2,'Masse et Centrage'!$G$44,-1000)</f>
        <v>-1000</v>
      </c>
      <c r="L1577" s="9">
        <f t="shared" si="256"/>
        <v>0</v>
      </c>
    </row>
    <row r="1578" spans="1:12" ht="15">
      <c r="A1578" s="8">
        <f t="shared" si="257"/>
        <v>1.1951999999999654</v>
      </c>
      <c r="B1578" s="9">
        <f>'Masse et Centrage'!$G$44</f>
        <v>932</v>
      </c>
      <c r="D1578" s="8">
        <f t="shared" si="258"/>
        <v>1.1951999999999654</v>
      </c>
      <c r="E1578" s="9">
        <v>1043</v>
      </c>
      <c r="G1578" s="8">
        <f t="shared" si="259"/>
        <v>1.1951999999999654</v>
      </c>
      <c r="H1578" s="9">
        <v>-1000</v>
      </c>
      <c r="J1578" s="8">
        <f t="shared" si="260"/>
        <v>1.1952</v>
      </c>
      <c r="K1578" s="9">
        <f>IF(J1578=N2,'Masse et Centrage'!$G$44,-1000)</f>
        <v>-1000</v>
      </c>
      <c r="L1578" s="9">
        <f t="shared" si="256"/>
        <v>0</v>
      </c>
    </row>
    <row r="1579" spans="1:12" ht="15">
      <c r="A1579" s="8">
        <f t="shared" si="257"/>
        <v>1.1953999999999654</v>
      </c>
      <c r="B1579" s="9">
        <f>'Masse et Centrage'!$G$44</f>
        <v>932</v>
      </c>
      <c r="D1579" s="8">
        <f t="shared" si="258"/>
        <v>1.1953999999999654</v>
      </c>
      <c r="E1579" s="9">
        <v>1043</v>
      </c>
      <c r="G1579" s="8">
        <f t="shared" si="259"/>
        <v>1.1953999999999654</v>
      </c>
      <c r="H1579" s="9">
        <v>-1000</v>
      </c>
      <c r="J1579" s="8">
        <f t="shared" si="260"/>
        <v>1.1954</v>
      </c>
      <c r="K1579" s="9">
        <f>IF(J1579=N2,'Masse et Centrage'!$G$44,-1000)</f>
        <v>-1000</v>
      </c>
      <c r="L1579" s="9">
        <f t="shared" si="256"/>
        <v>0</v>
      </c>
    </row>
    <row r="1580" spans="1:12" ht="15">
      <c r="A1580" s="8">
        <f t="shared" si="257"/>
        <v>1.1955999999999654</v>
      </c>
      <c r="B1580" s="9">
        <f>'Masse et Centrage'!$G$44</f>
        <v>932</v>
      </c>
      <c r="D1580" s="8">
        <f t="shared" si="258"/>
        <v>1.1955999999999654</v>
      </c>
      <c r="E1580" s="9">
        <v>1043</v>
      </c>
      <c r="G1580" s="8">
        <f t="shared" si="259"/>
        <v>1.1955999999999654</v>
      </c>
      <c r="H1580" s="9">
        <v>-1000</v>
      </c>
      <c r="J1580" s="8">
        <f t="shared" si="260"/>
        <v>1.1956</v>
      </c>
      <c r="K1580" s="9">
        <f>IF(J1580=N2,'Masse et Centrage'!$G$44,-1000)</f>
        <v>-1000</v>
      </c>
      <c r="L1580" s="9">
        <f t="shared" si="256"/>
        <v>0</v>
      </c>
    </row>
    <row r="1581" spans="1:12" ht="15">
      <c r="A1581" s="8">
        <f t="shared" si="257"/>
        <v>1.1957999999999653</v>
      </c>
      <c r="B1581" s="9">
        <f>'Masse et Centrage'!$G$44</f>
        <v>932</v>
      </c>
      <c r="D1581" s="8">
        <f t="shared" si="258"/>
        <v>1.1957999999999653</v>
      </c>
      <c r="E1581" s="9">
        <v>1043</v>
      </c>
      <c r="G1581" s="8">
        <f t="shared" si="259"/>
        <v>1.1957999999999653</v>
      </c>
      <c r="H1581" s="9">
        <v>-1000</v>
      </c>
      <c r="J1581" s="8">
        <f t="shared" si="260"/>
        <v>1.1958</v>
      </c>
      <c r="K1581" s="9">
        <f>IF(J1581=N2,'Masse et Centrage'!$G$44,-1000)</f>
        <v>-1000</v>
      </c>
      <c r="L1581" s="9">
        <f t="shared" si="256"/>
        <v>0</v>
      </c>
    </row>
    <row r="1582" spans="1:12" ht="15">
      <c r="A1582" s="8">
        <f t="shared" si="257"/>
        <v>1.1959999999999653</v>
      </c>
      <c r="B1582" s="9">
        <f>'Masse et Centrage'!$G$44</f>
        <v>932</v>
      </c>
      <c r="D1582" s="8">
        <f t="shared" si="258"/>
        <v>1.1959999999999653</v>
      </c>
      <c r="E1582" s="9">
        <v>1043</v>
      </c>
      <c r="G1582" s="8">
        <f t="shared" si="259"/>
        <v>1.1959999999999653</v>
      </c>
      <c r="H1582" s="9">
        <v>-1000</v>
      </c>
      <c r="J1582" s="8">
        <f t="shared" si="260"/>
        <v>1.196</v>
      </c>
      <c r="K1582" s="9">
        <f>IF(J1582=N2,'Masse et Centrage'!$G$44,-1000)</f>
        <v>-1000</v>
      </c>
      <c r="L1582" s="9">
        <f t="shared" si="256"/>
        <v>0</v>
      </c>
    </row>
    <row r="1583" spans="1:12" ht="15">
      <c r="A1583" s="8">
        <f t="shared" si="257"/>
        <v>1.1961999999999653</v>
      </c>
      <c r="B1583" s="9">
        <f>'Masse et Centrage'!$G$44</f>
        <v>932</v>
      </c>
      <c r="D1583" s="8">
        <f t="shared" si="258"/>
        <v>1.1961999999999653</v>
      </c>
      <c r="E1583" s="9">
        <v>1043</v>
      </c>
      <c r="G1583" s="8">
        <f t="shared" si="259"/>
        <v>1.1961999999999653</v>
      </c>
      <c r="H1583" s="9">
        <v>-1000</v>
      </c>
      <c r="J1583" s="8">
        <f t="shared" si="260"/>
        <v>1.1962</v>
      </c>
      <c r="K1583" s="9">
        <f>IF(J1583=N2,'Masse et Centrage'!$G$44,-1000)</f>
        <v>-1000</v>
      </c>
      <c r="L1583" s="9">
        <f t="shared" si="256"/>
        <v>0</v>
      </c>
    </row>
    <row r="1584" spans="1:12" ht="15">
      <c r="A1584" s="8">
        <f t="shared" si="257"/>
        <v>1.1963999999999653</v>
      </c>
      <c r="B1584" s="9">
        <f>'Masse et Centrage'!$G$44</f>
        <v>932</v>
      </c>
      <c r="D1584" s="8">
        <f t="shared" si="258"/>
        <v>1.1963999999999653</v>
      </c>
      <c r="E1584" s="9">
        <v>1043</v>
      </c>
      <c r="G1584" s="8">
        <f t="shared" si="259"/>
        <v>1.1963999999999653</v>
      </c>
      <c r="H1584" s="9">
        <v>-1000</v>
      </c>
      <c r="J1584" s="8">
        <f t="shared" si="260"/>
        <v>1.1964</v>
      </c>
      <c r="K1584" s="9">
        <f>IF(J1584=N2,'Masse et Centrage'!$G$44,-1000)</f>
        <v>-1000</v>
      </c>
      <c r="L1584" s="9">
        <f t="shared" si="256"/>
        <v>0</v>
      </c>
    </row>
    <row r="1585" spans="1:12" ht="15">
      <c r="A1585" s="8">
        <f t="shared" si="257"/>
        <v>1.1965999999999652</v>
      </c>
      <c r="B1585" s="9">
        <f>'Masse et Centrage'!$G$44</f>
        <v>932</v>
      </c>
      <c r="D1585" s="8">
        <f t="shared" si="258"/>
        <v>1.1965999999999652</v>
      </c>
      <c r="E1585" s="9">
        <v>1043</v>
      </c>
      <c r="G1585" s="8">
        <f t="shared" si="259"/>
        <v>1.1965999999999652</v>
      </c>
      <c r="H1585" s="9">
        <v>-1000</v>
      </c>
      <c r="J1585" s="8">
        <f t="shared" si="260"/>
        <v>1.1966</v>
      </c>
      <c r="K1585" s="9">
        <f>IF(J1585=N2,'Masse et Centrage'!$G$44,-1000)</f>
        <v>-1000</v>
      </c>
      <c r="L1585" s="9">
        <f t="shared" si="256"/>
        <v>0</v>
      </c>
    </row>
    <row r="1586" spans="1:12" ht="15">
      <c r="A1586" s="8">
        <f t="shared" si="257"/>
        <v>1.1967999999999652</v>
      </c>
      <c r="B1586" s="9">
        <f>'Masse et Centrage'!$G$44</f>
        <v>932</v>
      </c>
      <c r="D1586" s="8">
        <f t="shared" si="258"/>
        <v>1.1967999999999652</v>
      </c>
      <c r="E1586" s="9">
        <v>1043</v>
      </c>
      <c r="G1586" s="8">
        <f t="shared" si="259"/>
        <v>1.1967999999999652</v>
      </c>
      <c r="H1586" s="9">
        <v>-1000</v>
      </c>
      <c r="J1586" s="8">
        <f t="shared" si="260"/>
        <v>1.1968</v>
      </c>
      <c r="K1586" s="9">
        <f>IF(J1586=N2,'Masse et Centrage'!$G$44,-1000)</f>
        <v>-1000</v>
      </c>
      <c r="L1586" s="9">
        <f t="shared" si="256"/>
        <v>0</v>
      </c>
    </row>
    <row r="1587" spans="1:12" ht="15">
      <c r="A1587" s="8">
        <f t="shared" si="257"/>
        <v>1.1969999999999652</v>
      </c>
      <c r="B1587" s="9">
        <f>'Masse et Centrage'!$G$44</f>
        <v>932</v>
      </c>
      <c r="D1587" s="8">
        <f t="shared" si="258"/>
        <v>1.1969999999999652</v>
      </c>
      <c r="E1587" s="9">
        <v>1043</v>
      </c>
      <c r="G1587" s="8">
        <f t="shared" si="259"/>
        <v>1.1969999999999652</v>
      </c>
      <c r="H1587" s="9">
        <v>-1000</v>
      </c>
      <c r="J1587" s="8">
        <f t="shared" si="260"/>
        <v>1.197</v>
      </c>
      <c r="K1587" s="9">
        <f>IF(J1587=N2,'Masse et Centrage'!$G$44,-1000)</f>
        <v>-1000</v>
      </c>
      <c r="L1587" s="9">
        <f t="shared" si="256"/>
        <v>0</v>
      </c>
    </row>
    <row r="1588" spans="1:12" ht="15">
      <c r="A1588" s="8">
        <f t="shared" si="257"/>
        <v>1.1971999999999652</v>
      </c>
      <c r="B1588" s="9">
        <f>'Masse et Centrage'!$G$44</f>
        <v>932</v>
      </c>
      <c r="D1588" s="8">
        <f t="shared" si="258"/>
        <v>1.1971999999999652</v>
      </c>
      <c r="E1588" s="9">
        <v>1043</v>
      </c>
      <c r="G1588" s="8">
        <f t="shared" si="259"/>
        <v>1.1971999999999652</v>
      </c>
      <c r="H1588" s="9">
        <v>-1000</v>
      </c>
      <c r="J1588" s="8">
        <f t="shared" si="260"/>
        <v>1.1972</v>
      </c>
      <c r="K1588" s="9">
        <f>IF(J1588=N2,'Masse et Centrage'!$G$44,-1000)</f>
        <v>-1000</v>
      </c>
      <c r="L1588" s="9">
        <f t="shared" si="256"/>
        <v>0</v>
      </c>
    </row>
    <row r="1589" spans="1:12" ht="15">
      <c r="A1589" s="8">
        <f t="shared" si="257"/>
        <v>1.1973999999999652</v>
      </c>
      <c r="B1589" s="9">
        <f>'Masse et Centrage'!$G$44</f>
        <v>932</v>
      </c>
      <c r="D1589" s="8">
        <f t="shared" si="258"/>
        <v>1.1973999999999652</v>
      </c>
      <c r="E1589" s="9">
        <v>1043</v>
      </c>
      <c r="G1589" s="8">
        <f t="shared" si="259"/>
        <v>1.1973999999999652</v>
      </c>
      <c r="H1589" s="9">
        <v>-1000</v>
      </c>
      <c r="J1589" s="8">
        <f t="shared" si="260"/>
        <v>1.1974</v>
      </c>
      <c r="K1589" s="9">
        <f>IF(J1589=N2,'Masse et Centrage'!$G$44,-1000)</f>
        <v>-1000</v>
      </c>
      <c r="L1589" s="9">
        <f t="shared" si="256"/>
        <v>0</v>
      </c>
    </row>
    <row r="1590" spans="1:12" ht="15">
      <c r="A1590" s="8">
        <f t="shared" si="257"/>
        <v>1.1975999999999651</v>
      </c>
      <c r="B1590" s="9">
        <f>'Masse et Centrage'!$G$44</f>
        <v>932</v>
      </c>
      <c r="D1590" s="8">
        <f t="shared" si="258"/>
        <v>1.1975999999999651</v>
      </c>
      <c r="E1590" s="9">
        <v>1043</v>
      </c>
      <c r="G1590" s="8">
        <f t="shared" si="259"/>
        <v>1.1975999999999651</v>
      </c>
      <c r="H1590" s="9">
        <v>-1000</v>
      </c>
      <c r="J1590" s="8">
        <f t="shared" si="260"/>
        <v>1.1976</v>
      </c>
      <c r="K1590" s="9">
        <f>IF(J1590=N2,'Masse et Centrage'!$G$44,-1000)</f>
        <v>-1000</v>
      </c>
      <c r="L1590" s="9">
        <f t="shared" si="256"/>
        <v>0</v>
      </c>
    </row>
    <row r="1591" spans="1:12" ht="15">
      <c r="A1591" s="8">
        <f t="shared" si="257"/>
        <v>1.1977999999999651</v>
      </c>
      <c r="B1591" s="9">
        <f>'Masse et Centrage'!$G$44</f>
        <v>932</v>
      </c>
      <c r="D1591" s="8">
        <f t="shared" si="258"/>
        <v>1.1977999999999651</v>
      </c>
      <c r="E1591" s="9">
        <v>1043</v>
      </c>
      <c r="G1591" s="8">
        <f t="shared" si="259"/>
        <v>1.1977999999999651</v>
      </c>
      <c r="H1591" s="9">
        <v>-1000</v>
      </c>
      <c r="J1591" s="8">
        <f t="shared" si="260"/>
        <v>1.1978</v>
      </c>
      <c r="K1591" s="9">
        <f>IF(J1591=N2,'Masse et Centrage'!$G$44,-1000)</f>
        <v>-1000</v>
      </c>
      <c r="L1591" s="9">
        <f t="shared" si="256"/>
        <v>0</v>
      </c>
    </row>
    <row r="1592" spans="1:12" ht="15">
      <c r="A1592" s="8">
        <f t="shared" si="257"/>
        <v>1.197999999999965</v>
      </c>
      <c r="B1592" s="9">
        <f>'Masse et Centrage'!$G$44</f>
        <v>932</v>
      </c>
      <c r="D1592" s="8">
        <f t="shared" si="258"/>
        <v>1.197999999999965</v>
      </c>
      <c r="E1592" s="9">
        <v>1043</v>
      </c>
      <c r="G1592" s="8">
        <f t="shared" si="259"/>
        <v>1.197999999999965</v>
      </c>
      <c r="H1592" s="9">
        <v>-1000</v>
      </c>
      <c r="J1592" s="8">
        <f t="shared" si="260"/>
        <v>1.198</v>
      </c>
      <c r="K1592" s="9">
        <f>IF(J1592=N2,'Masse et Centrage'!$G$44,-1000)</f>
        <v>-1000</v>
      </c>
      <c r="L1592" s="9">
        <f t="shared" si="256"/>
        <v>0</v>
      </c>
    </row>
    <row r="1593" spans="1:12" ht="15">
      <c r="A1593" s="8">
        <f t="shared" si="257"/>
        <v>1.198199999999965</v>
      </c>
      <c r="B1593" s="9">
        <f>'Masse et Centrage'!$G$44</f>
        <v>932</v>
      </c>
      <c r="D1593" s="8">
        <f t="shared" si="258"/>
        <v>1.198199999999965</v>
      </c>
      <c r="E1593" s="9">
        <v>1043</v>
      </c>
      <c r="G1593" s="8">
        <f t="shared" si="259"/>
        <v>1.198199999999965</v>
      </c>
      <c r="H1593" s="9">
        <v>-1000</v>
      </c>
      <c r="J1593" s="8">
        <f t="shared" si="260"/>
        <v>1.1982</v>
      </c>
      <c r="K1593" s="9">
        <f>IF(J1593=N2,'Masse et Centrage'!$G$44,-1000)</f>
        <v>-1000</v>
      </c>
      <c r="L1593" s="9">
        <f t="shared" si="256"/>
        <v>0</v>
      </c>
    </row>
    <row r="1594" spans="1:12" ht="15">
      <c r="A1594" s="8">
        <f t="shared" si="257"/>
        <v>1.198399999999965</v>
      </c>
      <c r="B1594" s="9">
        <f>'Masse et Centrage'!$G$44</f>
        <v>932</v>
      </c>
      <c r="D1594" s="8">
        <f t="shared" si="258"/>
        <v>1.198399999999965</v>
      </c>
      <c r="E1594" s="9">
        <v>1043</v>
      </c>
      <c r="G1594" s="8">
        <f t="shared" si="259"/>
        <v>1.198399999999965</v>
      </c>
      <c r="H1594" s="9">
        <v>-1000</v>
      </c>
      <c r="J1594" s="8">
        <f t="shared" si="260"/>
        <v>1.1984</v>
      </c>
      <c r="K1594" s="9">
        <f>IF(J1594=N2,'Masse et Centrage'!$G$44,-1000)</f>
        <v>-1000</v>
      </c>
      <c r="L1594" s="9">
        <f t="shared" si="256"/>
        <v>0</v>
      </c>
    </row>
    <row r="1595" spans="1:12" ht="15">
      <c r="A1595" s="8">
        <f t="shared" si="257"/>
        <v>1.198599999999965</v>
      </c>
      <c r="B1595" s="9">
        <f>'Masse et Centrage'!$G$44</f>
        <v>932</v>
      </c>
      <c r="D1595" s="8">
        <f t="shared" si="258"/>
        <v>1.198599999999965</v>
      </c>
      <c r="E1595" s="9">
        <v>1043</v>
      </c>
      <c r="G1595" s="8">
        <f t="shared" si="259"/>
        <v>1.198599999999965</v>
      </c>
      <c r="H1595" s="9">
        <v>-1000</v>
      </c>
      <c r="J1595" s="8">
        <f t="shared" si="260"/>
        <v>1.1986</v>
      </c>
      <c r="K1595" s="9">
        <f>IF(J1595=N2,'Masse et Centrage'!$G$44,-1000)</f>
        <v>-1000</v>
      </c>
      <c r="L1595" s="9">
        <f t="shared" si="256"/>
        <v>0</v>
      </c>
    </row>
    <row r="1596" spans="1:12" ht="15">
      <c r="A1596" s="8">
        <f t="shared" si="257"/>
        <v>1.198799999999965</v>
      </c>
      <c r="B1596" s="9">
        <f>'Masse et Centrage'!$G$44</f>
        <v>932</v>
      </c>
      <c r="D1596" s="8">
        <f t="shared" si="258"/>
        <v>1.198799999999965</v>
      </c>
      <c r="E1596" s="9">
        <v>1043</v>
      </c>
      <c r="G1596" s="8">
        <f t="shared" si="259"/>
        <v>1.198799999999965</v>
      </c>
      <c r="H1596" s="9">
        <v>-1000</v>
      </c>
      <c r="J1596" s="8">
        <f t="shared" si="260"/>
        <v>1.1988</v>
      </c>
      <c r="K1596" s="9">
        <f>IF(J1596=N2,'Masse et Centrage'!$G$44,-1000)</f>
        <v>-1000</v>
      </c>
      <c r="L1596" s="9">
        <f t="shared" si="256"/>
        <v>0</v>
      </c>
    </row>
    <row r="1597" spans="1:12" ht="15">
      <c r="A1597" s="8">
        <f t="shared" si="257"/>
        <v>1.198999999999965</v>
      </c>
      <c r="B1597" s="9">
        <f>'Masse et Centrage'!$G$44</f>
        <v>932</v>
      </c>
      <c r="D1597" s="8">
        <f t="shared" si="258"/>
        <v>1.198999999999965</v>
      </c>
      <c r="E1597" s="9">
        <v>1043</v>
      </c>
      <c r="G1597" s="8">
        <f t="shared" si="259"/>
        <v>1.198999999999965</v>
      </c>
      <c r="H1597" s="9">
        <v>-1000</v>
      </c>
      <c r="J1597" s="8">
        <f t="shared" si="260"/>
        <v>1.199</v>
      </c>
      <c r="K1597" s="9">
        <f>IF(J1597=N2,'Masse et Centrage'!$G$44,-1000)</f>
        <v>-1000</v>
      </c>
      <c r="L1597" s="9">
        <f t="shared" si="256"/>
        <v>0</v>
      </c>
    </row>
    <row r="1598" spans="1:12" ht="15">
      <c r="A1598" s="8">
        <f t="shared" si="257"/>
        <v>1.199199999999965</v>
      </c>
      <c r="B1598" s="9">
        <f>'Masse et Centrage'!$G$44</f>
        <v>932</v>
      </c>
      <c r="D1598" s="8">
        <f t="shared" si="258"/>
        <v>1.199199999999965</v>
      </c>
      <c r="E1598" s="9">
        <v>1043</v>
      </c>
      <c r="G1598" s="8">
        <f t="shared" si="259"/>
        <v>1.199199999999965</v>
      </c>
      <c r="H1598" s="9">
        <v>-1000</v>
      </c>
      <c r="J1598" s="8">
        <f t="shared" si="260"/>
        <v>1.1992</v>
      </c>
      <c r="K1598" s="9">
        <f>IF(J1598=N2,'Masse et Centrage'!$G$44,-1000)</f>
        <v>-1000</v>
      </c>
      <c r="L1598" s="9">
        <f t="shared" si="256"/>
        <v>0</v>
      </c>
    </row>
    <row r="1599" spans="1:12" ht="15">
      <c r="A1599" s="8">
        <f t="shared" si="257"/>
        <v>1.199399999999965</v>
      </c>
      <c r="B1599" s="9">
        <f>'Masse et Centrage'!$G$44</f>
        <v>932</v>
      </c>
      <c r="D1599" s="8">
        <f t="shared" si="258"/>
        <v>1.199399999999965</v>
      </c>
      <c r="E1599" s="9">
        <v>1043</v>
      </c>
      <c r="G1599" s="8">
        <f t="shared" si="259"/>
        <v>1.199399999999965</v>
      </c>
      <c r="H1599" s="9">
        <v>-1000</v>
      </c>
      <c r="J1599" s="8">
        <f t="shared" si="260"/>
        <v>1.1994</v>
      </c>
      <c r="K1599" s="9">
        <f>IF(J1599=N2,'Masse et Centrage'!$G$44,-1000)</f>
        <v>-1000</v>
      </c>
      <c r="L1599" s="9">
        <f t="shared" si="256"/>
        <v>0</v>
      </c>
    </row>
    <row r="1600" spans="1:12" ht="15">
      <c r="A1600" s="8">
        <f t="shared" si="257"/>
        <v>1.199599999999965</v>
      </c>
      <c r="B1600" s="9">
        <f>'Masse et Centrage'!$G$44</f>
        <v>932</v>
      </c>
      <c r="D1600" s="8">
        <f t="shared" si="258"/>
        <v>1.199599999999965</v>
      </c>
      <c r="E1600" s="9">
        <v>1043</v>
      </c>
      <c r="G1600" s="8">
        <f t="shared" si="259"/>
        <v>1.199599999999965</v>
      </c>
      <c r="H1600" s="9">
        <v>-1000</v>
      </c>
      <c r="J1600" s="8">
        <f t="shared" si="260"/>
        <v>1.1996</v>
      </c>
      <c r="K1600" s="9">
        <f>IF(J1600=N2,'Masse et Centrage'!$G$44,-1000)</f>
        <v>-1000</v>
      </c>
      <c r="L1600" s="9">
        <f t="shared" si="256"/>
        <v>0</v>
      </c>
    </row>
    <row r="1601" spans="1:12" ht="15">
      <c r="A1601" s="8">
        <f t="shared" si="257"/>
        <v>1.199799999999965</v>
      </c>
      <c r="B1601" s="9">
        <f>'Masse et Centrage'!$G$44</f>
        <v>932</v>
      </c>
      <c r="D1601" s="8">
        <f t="shared" si="258"/>
        <v>1.199799999999965</v>
      </c>
      <c r="E1601" s="9">
        <v>1043</v>
      </c>
      <c r="G1601" s="8">
        <f t="shared" si="259"/>
        <v>1.199799999999965</v>
      </c>
      <c r="H1601" s="9">
        <v>-1000</v>
      </c>
      <c r="J1601" s="8">
        <f t="shared" si="260"/>
        <v>1.1998</v>
      </c>
      <c r="K1601" s="9">
        <f>IF(J1601=N2,'Masse et Centrage'!$G$44,-1000)</f>
        <v>-1000</v>
      </c>
      <c r="L1601" s="9">
        <f t="shared" si="256"/>
        <v>0</v>
      </c>
    </row>
    <row r="1602" spans="1:12" ht="15">
      <c r="A1602" s="8">
        <f t="shared" si="257"/>
        <v>1.1999999999999649</v>
      </c>
      <c r="B1602" s="9">
        <f>'Masse et Centrage'!$G$44</f>
        <v>932</v>
      </c>
      <c r="D1602" s="8">
        <f t="shared" si="258"/>
        <v>1.1999999999999649</v>
      </c>
      <c r="E1602" s="9">
        <v>1043</v>
      </c>
      <c r="G1602" s="8">
        <f t="shared" si="259"/>
        <v>1.1999999999999649</v>
      </c>
      <c r="H1602" s="9">
        <v>-1000</v>
      </c>
      <c r="J1602" s="8">
        <f t="shared" si="260"/>
        <v>1.2</v>
      </c>
      <c r="K1602" s="9">
        <f>IF(J1602=N2,'Masse et Centrage'!$G$44,-1000)</f>
        <v>-1000</v>
      </c>
      <c r="L1602" s="9">
        <f t="shared" si="256"/>
        <v>0</v>
      </c>
    </row>
    <row r="1603" spans="1:12" ht="15">
      <c r="A1603" s="8">
        <f t="shared" si="257"/>
        <v>1.2001999999999649</v>
      </c>
      <c r="B1603" s="9">
        <f>'Masse et Centrage'!$G$44</f>
        <v>932</v>
      </c>
      <c r="D1603" s="8">
        <f t="shared" si="258"/>
        <v>1.2001999999999649</v>
      </c>
      <c r="E1603" s="9">
        <v>0</v>
      </c>
      <c r="G1603" s="8">
        <f t="shared" si="259"/>
        <v>1.2001999999999649</v>
      </c>
      <c r="H1603" s="9">
        <v>-1000</v>
      </c>
      <c r="J1603" s="8">
        <f t="shared" si="260"/>
        <v>1.2002</v>
      </c>
      <c r="K1603" s="9">
        <f>IF(J1603=N2,'Masse et Centrage'!$G$44,-1000)</f>
        <v>-1000</v>
      </c>
      <c r="L1603" s="9">
        <v>0</v>
      </c>
    </row>
    <row r="1604" spans="1:12" ht="15">
      <c r="A1604" s="8">
        <f aca="true" t="shared" si="261" ref="A1604:A1667">A1603+0.0002</f>
        <v>1.2003999999999648</v>
      </c>
      <c r="B1604" s="9">
        <f>'Masse et Centrage'!$G$44</f>
        <v>932</v>
      </c>
      <c r="D1604" s="8">
        <f aca="true" t="shared" si="262" ref="D1604:D1667">D1603+0.0002</f>
        <v>1.2003999999999648</v>
      </c>
      <c r="E1604" s="9">
        <v>-1000</v>
      </c>
      <c r="G1604" s="8">
        <f aca="true" t="shared" si="263" ref="G1604:G1667">G1603+0.0002</f>
        <v>1.2003999999999648</v>
      </c>
      <c r="H1604" s="9">
        <v>-1000</v>
      </c>
      <c r="J1604" s="8">
        <f aca="true" t="shared" si="264" ref="J1604:J1667">ROUND(J1603+0.0002,4)</f>
        <v>1.2004</v>
      </c>
      <c r="K1604" s="9">
        <f>IF(J1604=N2,'Masse et Centrage'!$G$44,-1000)</f>
        <v>-1000</v>
      </c>
      <c r="L1604" s="9">
        <v>0</v>
      </c>
    </row>
    <row r="1605" spans="1:12" ht="15">
      <c r="A1605" s="8">
        <f t="shared" si="261"/>
        <v>1.2005999999999648</v>
      </c>
      <c r="B1605" s="9">
        <f>'Masse et Centrage'!$G$44</f>
        <v>932</v>
      </c>
      <c r="D1605" s="8">
        <f t="shared" si="262"/>
        <v>1.2005999999999648</v>
      </c>
      <c r="E1605" s="9">
        <v>-1000</v>
      </c>
      <c r="G1605" s="8">
        <f t="shared" si="263"/>
        <v>1.2005999999999648</v>
      </c>
      <c r="H1605" s="9">
        <v>-1000</v>
      </c>
      <c r="J1605" s="8">
        <f t="shared" si="264"/>
        <v>1.2006</v>
      </c>
      <c r="K1605" s="9">
        <f>IF(J1605=N2,'Masse et Centrage'!$G$44,-1000)</f>
        <v>-1000</v>
      </c>
      <c r="L1605" s="9">
        <v>0</v>
      </c>
    </row>
    <row r="1606" spans="1:12" ht="15">
      <c r="A1606" s="8">
        <f t="shared" si="261"/>
        <v>1.2007999999999648</v>
      </c>
      <c r="B1606" s="9">
        <f>'Masse et Centrage'!$G$44</f>
        <v>932</v>
      </c>
      <c r="D1606" s="8">
        <f t="shared" si="262"/>
        <v>1.2007999999999648</v>
      </c>
      <c r="E1606" s="9">
        <v>-1000</v>
      </c>
      <c r="G1606" s="8">
        <f t="shared" si="263"/>
        <v>1.2007999999999648</v>
      </c>
      <c r="H1606" s="9">
        <v>-1000</v>
      </c>
      <c r="J1606" s="8">
        <f t="shared" si="264"/>
        <v>1.2008</v>
      </c>
      <c r="K1606" s="9">
        <f>IF(J1606=N2,'Masse et Centrage'!$G$44,-1000)</f>
        <v>-1000</v>
      </c>
      <c r="L1606" s="9">
        <v>0</v>
      </c>
    </row>
    <row r="1607" spans="1:12" ht="15">
      <c r="A1607" s="8">
        <f t="shared" si="261"/>
        <v>1.2009999999999648</v>
      </c>
      <c r="B1607" s="9">
        <f>'Masse et Centrage'!$G$44</f>
        <v>932</v>
      </c>
      <c r="D1607" s="8">
        <f t="shared" si="262"/>
        <v>1.2009999999999648</v>
      </c>
      <c r="E1607" s="9">
        <v>-1000</v>
      </c>
      <c r="G1607" s="8">
        <f t="shared" si="263"/>
        <v>1.2009999999999648</v>
      </c>
      <c r="H1607" s="9">
        <v>-1000</v>
      </c>
      <c r="J1607" s="8">
        <f t="shared" si="264"/>
        <v>1.201</v>
      </c>
      <c r="K1607" s="9">
        <f>IF(J1607=N2,'Masse et Centrage'!$G$44,-1000)</f>
        <v>-1000</v>
      </c>
      <c r="L1607" s="9">
        <v>0</v>
      </c>
    </row>
    <row r="1608" spans="1:12" ht="15">
      <c r="A1608" s="8">
        <f t="shared" si="261"/>
        <v>1.2011999999999647</v>
      </c>
      <c r="B1608" s="9">
        <f>'Masse et Centrage'!$G$44</f>
        <v>932</v>
      </c>
      <c r="D1608" s="8">
        <f t="shared" si="262"/>
        <v>1.2011999999999647</v>
      </c>
      <c r="E1608" s="9">
        <v>-1000</v>
      </c>
      <c r="G1608" s="8">
        <f t="shared" si="263"/>
        <v>1.2011999999999647</v>
      </c>
      <c r="H1608" s="9">
        <v>-1000</v>
      </c>
      <c r="J1608" s="8">
        <f t="shared" si="264"/>
        <v>1.2012</v>
      </c>
      <c r="K1608" s="9">
        <f>IF(J1608=N2,'Masse et Centrage'!$G$44,-1000)</f>
        <v>-1000</v>
      </c>
      <c r="L1608" s="9">
        <v>0</v>
      </c>
    </row>
    <row r="1609" spans="1:12" ht="15">
      <c r="A1609" s="8">
        <f t="shared" si="261"/>
        <v>1.2013999999999647</v>
      </c>
      <c r="B1609" s="9">
        <f>'Masse et Centrage'!$G$44</f>
        <v>932</v>
      </c>
      <c r="D1609" s="8">
        <f t="shared" si="262"/>
        <v>1.2013999999999647</v>
      </c>
      <c r="E1609" s="9">
        <v>-1000</v>
      </c>
      <c r="G1609" s="8">
        <f t="shared" si="263"/>
        <v>1.2013999999999647</v>
      </c>
      <c r="H1609" s="9">
        <v>-1000</v>
      </c>
      <c r="J1609" s="8">
        <f t="shared" si="264"/>
        <v>1.2014</v>
      </c>
      <c r="K1609" s="9">
        <f>IF(J1609=N2,'Masse et Centrage'!$G$44,-1000)</f>
        <v>-1000</v>
      </c>
      <c r="L1609" s="9">
        <v>0</v>
      </c>
    </row>
    <row r="1610" spans="1:12" ht="15">
      <c r="A1610" s="8">
        <f t="shared" si="261"/>
        <v>1.2015999999999647</v>
      </c>
      <c r="B1610" s="9">
        <f>'Masse et Centrage'!$G$44</f>
        <v>932</v>
      </c>
      <c r="D1610" s="8">
        <f t="shared" si="262"/>
        <v>1.2015999999999647</v>
      </c>
      <c r="E1610" s="9">
        <v>-1000</v>
      </c>
      <c r="G1610" s="8">
        <f t="shared" si="263"/>
        <v>1.2015999999999647</v>
      </c>
      <c r="H1610" s="9">
        <v>-1000</v>
      </c>
      <c r="J1610" s="8">
        <f t="shared" si="264"/>
        <v>1.2016</v>
      </c>
      <c r="K1610" s="9">
        <f>IF(J1610=N2,'Masse et Centrage'!$G$44,-1000)</f>
        <v>-1000</v>
      </c>
      <c r="L1610" s="9">
        <v>0</v>
      </c>
    </row>
    <row r="1611" spans="1:12" ht="15">
      <c r="A1611" s="8">
        <f t="shared" si="261"/>
        <v>1.2017999999999647</v>
      </c>
      <c r="B1611" s="9">
        <f>'Masse et Centrage'!$G$44</f>
        <v>932</v>
      </c>
      <c r="D1611" s="8">
        <f t="shared" si="262"/>
        <v>1.2017999999999647</v>
      </c>
      <c r="E1611" s="9">
        <v>-1000</v>
      </c>
      <c r="G1611" s="8">
        <f t="shared" si="263"/>
        <v>1.2017999999999647</v>
      </c>
      <c r="H1611" s="9">
        <v>-1000</v>
      </c>
      <c r="J1611" s="8">
        <f t="shared" si="264"/>
        <v>1.2018</v>
      </c>
      <c r="K1611" s="9">
        <f>IF(J1611=N2,'Masse et Centrage'!$G$44,-1000)</f>
        <v>-1000</v>
      </c>
      <c r="L1611" s="9">
        <v>0</v>
      </c>
    </row>
    <row r="1612" spans="1:12" ht="15">
      <c r="A1612" s="8">
        <f t="shared" si="261"/>
        <v>1.2019999999999647</v>
      </c>
      <c r="B1612" s="9">
        <f>'Masse et Centrage'!$G$44</f>
        <v>932</v>
      </c>
      <c r="D1612" s="8">
        <f t="shared" si="262"/>
        <v>1.2019999999999647</v>
      </c>
      <c r="E1612" s="9">
        <v>-1000</v>
      </c>
      <c r="G1612" s="8">
        <f t="shared" si="263"/>
        <v>1.2019999999999647</v>
      </c>
      <c r="H1612" s="9">
        <v>-1000</v>
      </c>
      <c r="J1612" s="8">
        <f t="shared" si="264"/>
        <v>1.202</v>
      </c>
      <c r="K1612" s="9">
        <f>IF(J1612=N2,'Masse et Centrage'!$G$44,-1000)</f>
        <v>-1000</v>
      </c>
      <c r="L1612" s="9">
        <v>0</v>
      </c>
    </row>
    <row r="1613" spans="1:12" ht="15">
      <c r="A1613" s="8">
        <f t="shared" si="261"/>
        <v>1.2021999999999646</v>
      </c>
      <c r="B1613" s="9">
        <f>'Masse et Centrage'!$G$44</f>
        <v>932</v>
      </c>
      <c r="D1613" s="8">
        <f t="shared" si="262"/>
        <v>1.2021999999999646</v>
      </c>
      <c r="E1613" s="9">
        <v>-1000</v>
      </c>
      <c r="G1613" s="8">
        <f t="shared" si="263"/>
        <v>1.2021999999999646</v>
      </c>
      <c r="H1613" s="9">
        <v>-1000</v>
      </c>
      <c r="J1613" s="8">
        <f t="shared" si="264"/>
        <v>1.2022</v>
      </c>
      <c r="K1613" s="9">
        <f>IF(J1613=N2,'Masse et Centrage'!$G$44,-1000)</f>
        <v>-1000</v>
      </c>
      <c r="L1613" s="9">
        <v>0</v>
      </c>
    </row>
    <row r="1614" spans="1:12" ht="15">
      <c r="A1614" s="8">
        <f t="shared" si="261"/>
        <v>1.2023999999999646</v>
      </c>
      <c r="B1614" s="9">
        <f>'Masse et Centrage'!$G$44</f>
        <v>932</v>
      </c>
      <c r="D1614" s="8">
        <f t="shared" si="262"/>
        <v>1.2023999999999646</v>
      </c>
      <c r="E1614" s="9">
        <v>-1000</v>
      </c>
      <c r="G1614" s="8">
        <f t="shared" si="263"/>
        <v>1.2023999999999646</v>
      </c>
      <c r="H1614" s="9">
        <v>-1000</v>
      </c>
      <c r="J1614" s="8">
        <f t="shared" si="264"/>
        <v>1.2024</v>
      </c>
      <c r="K1614" s="9">
        <f>IF(J1614=N2,'Masse et Centrage'!$G$44,-1000)</f>
        <v>-1000</v>
      </c>
      <c r="L1614" s="9">
        <v>0</v>
      </c>
    </row>
    <row r="1615" spans="1:12" ht="15">
      <c r="A1615" s="8">
        <f t="shared" si="261"/>
        <v>1.2025999999999646</v>
      </c>
      <c r="B1615" s="9">
        <f>'Masse et Centrage'!$G$44</f>
        <v>932</v>
      </c>
      <c r="D1615" s="8">
        <f t="shared" si="262"/>
        <v>1.2025999999999646</v>
      </c>
      <c r="E1615" s="9">
        <v>-1000</v>
      </c>
      <c r="G1615" s="8">
        <f t="shared" si="263"/>
        <v>1.2025999999999646</v>
      </c>
      <c r="H1615" s="9">
        <v>-1000</v>
      </c>
      <c r="J1615" s="8">
        <f t="shared" si="264"/>
        <v>1.2026</v>
      </c>
      <c r="K1615" s="9">
        <f>IF(J1615=N2,'Masse et Centrage'!$G$44,-1000)</f>
        <v>-1000</v>
      </c>
      <c r="L1615" s="9">
        <v>0</v>
      </c>
    </row>
    <row r="1616" spans="1:12" ht="15">
      <c r="A1616" s="8">
        <f t="shared" si="261"/>
        <v>1.2027999999999646</v>
      </c>
      <c r="B1616" s="9">
        <f>'Masse et Centrage'!$G$44</f>
        <v>932</v>
      </c>
      <c r="D1616" s="8">
        <f t="shared" si="262"/>
        <v>1.2027999999999646</v>
      </c>
      <c r="E1616" s="9">
        <v>-1000</v>
      </c>
      <c r="G1616" s="8">
        <f t="shared" si="263"/>
        <v>1.2027999999999646</v>
      </c>
      <c r="H1616" s="9">
        <v>-1000</v>
      </c>
      <c r="J1616" s="8">
        <f t="shared" si="264"/>
        <v>1.2028</v>
      </c>
      <c r="K1616" s="9">
        <f>IF(J1616=N2,'Masse et Centrage'!$G$44,-1000)</f>
        <v>-1000</v>
      </c>
      <c r="L1616" s="9">
        <v>0</v>
      </c>
    </row>
    <row r="1617" spans="1:12" ht="15">
      <c r="A1617" s="8">
        <f t="shared" si="261"/>
        <v>1.2029999999999645</v>
      </c>
      <c r="B1617" s="9">
        <f>'Masse et Centrage'!$G$44</f>
        <v>932</v>
      </c>
      <c r="D1617" s="8">
        <f t="shared" si="262"/>
        <v>1.2029999999999645</v>
      </c>
      <c r="E1617" s="9">
        <v>-1000</v>
      </c>
      <c r="G1617" s="8">
        <f t="shared" si="263"/>
        <v>1.2029999999999645</v>
      </c>
      <c r="H1617" s="9">
        <v>-1000</v>
      </c>
      <c r="J1617" s="8">
        <f t="shared" si="264"/>
        <v>1.203</v>
      </c>
      <c r="K1617" s="9">
        <f>IF(J1617=N2,'Masse et Centrage'!$G$44,-1000)</f>
        <v>-1000</v>
      </c>
      <c r="L1617" s="9">
        <v>0</v>
      </c>
    </row>
    <row r="1618" spans="1:12" ht="15">
      <c r="A1618" s="8">
        <f t="shared" si="261"/>
        <v>1.2031999999999645</v>
      </c>
      <c r="B1618" s="9">
        <f>'Masse et Centrage'!$G$44</f>
        <v>932</v>
      </c>
      <c r="D1618" s="8">
        <f t="shared" si="262"/>
        <v>1.2031999999999645</v>
      </c>
      <c r="E1618" s="9">
        <v>-1000</v>
      </c>
      <c r="G1618" s="8">
        <f t="shared" si="263"/>
        <v>1.2031999999999645</v>
      </c>
      <c r="H1618" s="9">
        <v>-1000</v>
      </c>
      <c r="J1618" s="8">
        <f t="shared" si="264"/>
        <v>1.2032</v>
      </c>
      <c r="K1618" s="9">
        <f>IF(J1618=N2,'Masse et Centrage'!$G$44,-1000)</f>
        <v>-1000</v>
      </c>
      <c r="L1618" s="9">
        <v>0</v>
      </c>
    </row>
    <row r="1619" spans="1:12" ht="15">
      <c r="A1619" s="8">
        <f t="shared" si="261"/>
        <v>1.2033999999999645</v>
      </c>
      <c r="B1619" s="9">
        <f>'Masse et Centrage'!$G$44</f>
        <v>932</v>
      </c>
      <c r="D1619" s="8">
        <f t="shared" si="262"/>
        <v>1.2033999999999645</v>
      </c>
      <c r="E1619" s="9">
        <v>-1000</v>
      </c>
      <c r="G1619" s="8">
        <f t="shared" si="263"/>
        <v>1.2033999999999645</v>
      </c>
      <c r="H1619" s="9">
        <v>-1000</v>
      </c>
      <c r="J1619" s="8">
        <f t="shared" si="264"/>
        <v>1.2034</v>
      </c>
      <c r="K1619" s="9">
        <f>IF(J1619=N2,'Masse et Centrage'!$G$44,-1000)</f>
        <v>-1000</v>
      </c>
      <c r="L1619" s="9">
        <v>0</v>
      </c>
    </row>
    <row r="1620" spans="1:12" ht="15">
      <c r="A1620" s="8">
        <f t="shared" si="261"/>
        <v>1.2035999999999645</v>
      </c>
      <c r="B1620" s="9">
        <f>'Masse et Centrage'!$G$44</f>
        <v>932</v>
      </c>
      <c r="D1620" s="8">
        <f t="shared" si="262"/>
        <v>1.2035999999999645</v>
      </c>
      <c r="E1620" s="9">
        <v>-1000</v>
      </c>
      <c r="G1620" s="8">
        <f t="shared" si="263"/>
        <v>1.2035999999999645</v>
      </c>
      <c r="H1620" s="9">
        <v>-1000</v>
      </c>
      <c r="J1620" s="8">
        <f t="shared" si="264"/>
        <v>1.2036</v>
      </c>
      <c r="K1620" s="9">
        <f>IF(J1620=N2,'Masse et Centrage'!$G$44,-1000)</f>
        <v>-1000</v>
      </c>
      <c r="L1620" s="9">
        <v>0</v>
      </c>
    </row>
    <row r="1621" spans="1:12" ht="15">
      <c r="A1621" s="8">
        <f t="shared" si="261"/>
        <v>1.2037999999999645</v>
      </c>
      <c r="B1621" s="9">
        <f>'Masse et Centrage'!$G$44</f>
        <v>932</v>
      </c>
      <c r="D1621" s="8">
        <f t="shared" si="262"/>
        <v>1.2037999999999645</v>
      </c>
      <c r="E1621" s="9">
        <v>-1000</v>
      </c>
      <c r="G1621" s="8">
        <f t="shared" si="263"/>
        <v>1.2037999999999645</v>
      </c>
      <c r="H1621" s="9">
        <v>-1000</v>
      </c>
      <c r="J1621" s="8">
        <f t="shared" si="264"/>
        <v>1.2038</v>
      </c>
      <c r="K1621" s="9">
        <f>IF(J1621=N2,'Masse et Centrage'!$G$44,-1000)</f>
        <v>-1000</v>
      </c>
      <c r="L1621" s="9">
        <v>0</v>
      </c>
    </row>
    <row r="1622" spans="1:12" ht="15">
      <c r="A1622" s="8">
        <f t="shared" si="261"/>
        <v>1.2039999999999644</v>
      </c>
      <c r="B1622" s="9">
        <f>'Masse et Centrage'!$G$44</f>
        <v>932</v>
      </c>
      <c r="D1622" s="8">
        <f t="shared" si="262"/>
        <v>1.2039999999999644</v>
      </c>
      <c r="E1622" s="9">
        <v>-1000</v>
      </c>
      <c r="G1622" s="8">
        <f t="shared" si="263"/>
        <v>1.2039999999999644</v>
      </c>
      <c r="H1622" s="9">
        <v>-1000</v>
      </c>
      <c r="J1622" s="8">
        <f t="shared" si="264"/>
        <v>1.204</v>
      </c>
      <c r="K1622" s="9">
        <f>IF(J1622=N2,'Masse et Centrage'!$G$44,-1000)</f>
        <v>-1000</v>
      </c>
      <c r="L1622" s="9">
        <v>0</v>
      </c>
    </row>
    <row r="1623" spans="1:12" ht="15">
      <c r="A1623" s="8">
        <f t="shared" si="261"/>
        <v>1.2041999999999644</v>
      </c>
      <c r="B1623" s="9">
        <f>'Masse et Centrage'!$G$44</f>
        <v>932</v>
      </c>
      <c r="D1623" s="8">
        <f t="shared" si="262"/>
        <v>1.2041999999999644</v>
      </c>
      <c r="E1623" s="9">
        <v>-1000</v>
      </c>
      <c r="G1623" s="8">
        <f t="shared" si="263"/>
        <v>1.2041999999999644</v>
      </c>
      <c r="H1623" s="9">
        <v>-1000</v>
      </c>
      <c r="J1623" s="8">
        <f t="shared" si="264"/>
        <v>1.2042</v>
      </c>
      <c r="K1623" s="9">
        <f>IF(J1623=N2,'Masse et Centrage'!$G$44,-1000)</f>
        <v>-1000</v>
      </c>
      <c r="L1623" s="9">
        <v>0</v>
      </c>
    </row>
    <row r="1624" spans="1:12" ht="15">
      <c r="A1624" s="8">
        <f t="shared" si="261"/>
        <v>1.2043999999999644</v>
      </c>
      <c r="B1624" s="9">
        <f>'Masse et Centrage'!$G$44</f>
        <v>932</v>
      </c>
      <c r="D1624" s="8">
        <f t="shared" si="262"/>
        <v>1.2043999999999644</v>
      </c>
      <c r="E1624" s="9">
        <v>-1000</v>
      </c>
      <c r="G1624" s="8">
        <f t="shared" si="263"/>
        <v>1.2043999999999644</v>
      </c>
      <c r="H1624" s="9">
        <v>-1000</v>
      </c>
      <c r="J1624" s="8">
        <f t="shared" si="264"/>
        <v>1.2044</v>
      </c>
      <c r="K1624" s="9">
        <f>IF(J1624=N2,'Masse et Centrage'!$G$44,-1000)</f>
        <v>-1000</v>
      </c>
      <c r="L1624" s="9">
        <v>0</v>
      </c>
    </row>
    <row r="1625" spans="1:12" ht="15">
      <c r="A1625" s="8">
        <f t="shared" si="261"/>
        <v>1.2045999999999644</v>
      </c>
      <c r="B1625" s="9">
        <f>'Masse et Centrage'!$G$44</f>
        <v>932</v>
      </c>
      <c r="D1625" s="8">
        <f t="shared" si="262"/>
        <v>1.2045999999999644</v>
      </c>
      <c r="E1625" s="9">
        <v>-1000</v>
      </c>
      <c r="G1625" s="8">
        <f t="shared" si="263"/>
        <v>1.2045999999999644</v>
      </c>
      <c r="H1625" s="9">
        <v>-1000</v>
      </c>
      <c r="J1625" s="8">
        <f t="shared" si="264"/>
        <v>1.2046</v>
      </c>
      <c r="K1625" s="9">
        <f>IF(J1625=N2,'Masse et Centrage'!$G$44,-1000)</f>
        <v>-1000</v>
      </c>
      <c r="L1625" s="9">
        <v>0</v>
      </c>
    </row>
    <row r="1626" spans="1:12" ht="15">
      <c r="A1626" s="8">
        <f t="shared" si="261"/>
        <v>1.2047999999999643</v>
      </c>
      <c r="B1626" s="9">
        <f>'Masse et Centrage'!$G$44</f>
        <v>932</v>
      </c>
      <c r="D1626" s="8">
        <f t="shared" si="262"/>
        <v>1.2047999999999643</v>
      </c>
      <c r="E1626" s="9">
        <v>-1000</v>
      </c>
      <c r="G1626" s="8">
        <f t="shared" si="263"/>
        <v>1.2047999999999643</v>
      </c>
      <c r="H1626" s="9">
        <v>-1000</v>
      </c>
      <c r="J1626" s="8">
        <f t="shared" si="264"/>
        <v>1.2048</v>
      </c>
      <c r="K1626" s="9">
        <f>IF(J1626=N2,'Masse et Centrage'!$G$44,-1000)</f>
        <v>-1000</v>
      </c>
      <c r="L1626" s="9">
        <v>0</v>
      </c>
    </row>
    <row r="1627" spans="1:12" ht="15">
      <c r="A1627" s="8">
        <f t="shared" si="261"/>
        <v>1.2049999999999643</v>
      </c>
      <c r="B1627" s="9">
        <f>'Masse et Centrage'!$G$44</f>
        <v>932</v>
      </c>
      <c r="D1627" s="8">
        <f t="shared" si="262"/>
        <v>1.2049999999999643</v>
      </c>
      <c r="E1627" s="9">
        <v>-1000</v>
      </c>
      <c r="G1627" s="8">
        <f t="shared" si="263"/>
        <v>1.2049999999999643</v>
      </c>
      <c r="H1627" s="9">
        <v>-1000</v>
      </c>
      <c r="J1627" s="8">
        <f t="shared" si="264"/>
        <v>1.205</v>
      </c>
      <c r="K1627" s="9">
        <f>IF(J1627=N2,'Masse et Centrage'!$G$44,-1000)</f>
        <v>-1000</v>
      </c>
      <c r="L1627" s="9">
        <v>0</v>
      </c>
    </row>
    <row r="1628" spans="1:12" ht="15">
      <c r="A1628" s="8">
        <f t="shared" si="261"/>
        <v>1.2051999999999643</v>
      </c>
      <c r="B1628" s="9">
        <f>'Masse et Centrage'!$G$44</f>
        <v>932</v>
      </c>
      <c r="D1628" s="8">
        <f t="shared" si="262"/>
        <v>1.2051999999999643</v>
      </c>
      <c r="E1628" s="9">
        <v>-1000</v>
      </c>
      <c r="G1628" s="8">
        <f t="shared" si="263"/>
        <v>1.2051999999999643</v>
      </c>
      <c r="H1628" s="9">
        <v>-1000</v>
      </c>
      <c r="J1628" s="8">
        <f t="shared" si="264"/>
        <v>1.2052</v>
      </c>
      <c r="K1628" s="9">
        <f>IF(J1628=N2,'Masse et Centrage'!$G$44,-1000)</f>
        <v>-1000</v>
      </c>
      <c r="L1628" s="9">
        <v>0</v>
      </c>
    </row>
    <row r="1629" spans="1:12" ht="15">
      <c r="A1629" s="8">
        <f t="shared" si="261"/>
        <v>1.2053999999999643</v>
      </c>
      <c r="B1629" s="9">
        <f>'Masse et Centrage'!$G$44</f>
        <v>932</v>
      </c>
      <c r="D1629" s="8">
        <f t="shared" si="262"/>
        <v>1.2053999999999643</v>
      </c>
      <c r="E1629" s="9">
        <v>-1000</v>
      </c>
      <c r="G1629" s="8">
        <f t="shared" si="263"/>
        <v>1.2053999999999643</v>
      </c>
      <c r="H1629" s="9">
        <v>-1000</v>
      </c>
      <c r="J1629" s="8">
        <f t="shared" si="264"/>
        <v>1.2054</v>
      </c>
      <c r="K1629" s="9">
        <f>IF(J1629=N2,'Masse et Centrage'!$G$44,-1000)</f>
        <v>-1000</v>
      </c>
      <c r="L1629" s="9">
        <v>0</v>
      </c>
    </row>
    <row r="1630" spans="1:12" ht="15">
      <c r="A1630" s="8">
        <f t="shared" si="261"/>
        <v>1.2055999999999643</v>
      </c>
      <c r="B1630" s="9">
        <f>'Masse et Centrage'!$G$44</f>
        <v>932</v>
      </c>
      <c r="D1630" s="8">
        <f t="shared" si="262"/>
        <v>1.2055999999999643</v>
      </c>
      <c r="E1630" s="9">
        <v>-1000</v>
      </c>
      <c r="G1630" s="8">
        <f t="shared" si="263"/>
        <v>1.2055999999999643</v>
      </c>
      <c r="H1630" s="9">
        <v>-1000</v>
      </c>
      <c r="J1630" s="8">
        <f t="shared" si="264"/>
        <v>1.2056</v>
      </c>
      <c r="K1630" s="9">
        <f>IF(J1630=N2,'Masse et Centrage'!$G$44,-1000)</f>
        <v>-1000</v>
      </c>
      <c r="L1630" s="9">
        <v>0</v>
      </c>
    </row>
    <row r="1631" spans="1:12" ht="15">
      <c r="A1631" s="8">
        <f t="shared" si="261"/>
        <v>1.2057999999999642</v>
      </c>
      <c r="B1631" s="9">
        <f>'Masse et Centrage'!$G$44</f>
        <v>932</v>
      </c>
      <c r="D1631" s="8">
        <f t="shared" si="262"/>
        <v>1.2057999999999642</v>
      </c>
      <c r="E1631" s="9">
        <v>-1000</v>
      </c>
      <c r="G1631" s="8">
        <f t="shared" si="263"/>
        <v>1.2057999999999642</v>
      </c>
      <c r="H1631" s="9">
        <v>-1000</v>
      </c>
      <c r="J1631" s="8">
        <f t="shared" si="264"/>
        <v>1.2058</v>
      </c>
      <c r="K1631" s="9">
        <f>IF(J1631=N2,'Masse et Centrage'!$G$44,-1000)</f>
        <v>-1000</v>
      </c>
      <c r="L1631" s="9">
        <v>0</v>
      </c>
    </row>
    <row r="1632" spans="1:12" ht="15">
      <c r="A1632" s="8">
        <f t="shared" si="261"/>
        <v>1.2059999999999642</v>
      </c>
      <c r="B1632" s="9">
        <f>'Masse et Centrage'!$G$44</f>
        <v>932</v>
      </c>
      <c r="D1632" s="8">
        <f t="shared" si="262"/>
        <v>1.2059999999999642</v>
      </c>
      <c r="E1632" s="9">
        <v>-1000</v>
      </c>
      <c r="G1632" s="8">
        <f t="shared" si="263"/>
        <v>1.2059999999999642</v>
      </c>
      <c r="H1632" s="9">
        <v>-1000</v>
      </c>
      <c r="J1632" s="8">
        <f t="shared" si="264"/>
        <v>1.206</v>
      </c>
      <c r="K1632" s="9">
        <f>IF(J1632=N2,'Masse et Centrage'!$G$44,-1000)</f>
        <v>-1000</v>
      </c>
      <c r="L1632" s="9">
        <v>0</v>
      </c>
    </row>
    <row r="1633" spans="1:12" ht="15">
      <c r="A1633" s="8">
        <f t="shared" si="261"/>
        <v>1.2061999999999642</v>
      </c>
      <c r="B1633" s="9">
        <f>'Masse et Centrage'!$G$44</f>
        <v>932</v>
      </c>
      <c r="D1633" s="8">
        <f t="shared" si="262"/>
        <v>1.2061999999999642</v>
      </c>
      <c r="E1633" s="9">
        <v>-1000</v>
      </c>
      <c r="G1633" s="8">
        <f t="shared" si="263"/>
        <v>1.2061999999999642</v>
      </c>
      <c r="H1633" s="9">
        <v>-1000</v>
      </c>
      <c r="J1633" s="8">
        <f t="shared" si="264"/>
        <v>1.2062</v>
      </c>
      <c r="K1633" s="9">
        <f>IF(J1633=N2,'Masse et Centrage'!$G$44,-1000)</f>
        <v>-1000</v>
      </c>
      <c r="L1633" s="9">
        <v>0</v>
      </c>
    </row>
    <row r="1634" spans="1:12" ht="15">
      <c r="A1634" s="8">
        <f t="shared" si="261"/>
        <v>1.2063999999999642</v>
      </c>
      <c r="B1634" s="9">
        <f>'Masse et Centrage'!$G$44</f>
        <v>932</v>
      </c>
      <c r="D1634" s="8">
        <f t="shared" si="262"/>
        <v>1.2063999999999642</v>
      </c>
      <c r="E1634" s="9">
        <v>-1000</v>
      </c>
      <c r="G1634" s="8">
        <f t="shared" si="263"/>
        <v>1.2063999999999642</v>
      </c>
      <c r="H1634" s="9">
        <v>-1000</v>
      </c>
      <c r="J1634" s="8">
        <f t="shared" si="264"/>
        <v>1.2064</v>
      </c>
      <c r="K1634" s="9">
        <f>IF(J1634=N2,'Masse et Centrage'!$G$44,-1000)</f>
        <v>-1000</v>
      </c>
      <c r="L1634" s="9">
        <v>0</v>
      </c>
    </row>
    <row r="1635" spans="1:12" ht="15">
      <c r="A1635" s="8">
        <f t="shared" si="261"/>
        <v>1.2065999999999641</v>
      </c>
      <c r="B1635" s="9">
        <f>'Masse et Centrage'!$G$44</f>
        <v>932</v>
      </c>
      <c r="D1635" s="8">
        <f t="shared" si="262"/>
        <v>1.2065999999999641</v>
      </c>
      <c r="E1635" s="9">
        <v>-1000</v>
      </c>
      <c r="G1635" s="8">
        <f t="shared" si="263"/>
        <v>1.2065999999999641</v>
      </c>
      <c r="H1635" s="9">
        <v>-1000</v>
      </c>
      <c r="J1635" s="8">
        <f t="shared" si="264"/>
        <v>1.2066</v>
      </c>
      <c r="K1635" s="9">
        <f>IF(J1635=N2,'Masse et Centrage'!$G$44,-1000)</f>
        <v>-1000</v>
      </c>
      <c r="L1635" s="9">
        <v>0</v>
      </c>
    </row>
    <row r="1636" spans="1:12" ht="15">
      <c r="A1636" s="8">
        <f t="shared" si="261"/>
        <v>1.2067999999999641</v>
      </c>
      <c r="B1636" s="9">
        <f>'Masse et Centrage'!$G$44</f>
        <v>932</v>
      </c>
      <c r="D1636" s="8">
        <f t="shared" si="262"/>
        <v>1.2067999999999641</v>
      </c>
      <c r="E1636" s="9">
        <v>-1000</v>
      </c>
      <c r="G1636" s="8">
        <f t="shared" si="263"/>
        <v>1.2067999999999641</v>
      </c>
      <c r="H1636" s="9">
        <v>-1000</v>
      </c>
      <c r="J1636" s="8">
        <f t="shared" si="264"/>
        <v>1.2068</v>
      </c>
      <c r="K1636" s="9">
        <f>IF(J1636=N2,'Masse et Centrage'!$G$44,-1000)</f>
        <v>-1000</v>
      </c>
      <c r="L1636" s="9">
        <v>0</v>
      </c>
    </row>
    <row r="1637" spans="1:12" ht="15">
      <c r="A1637" s="8">
        <f t="shared" si="261"/>
        <v>1.206999999999964</v>
      </c>
      <c r="B1637" s="9">
        <f>'Masse et Centrage'!$G$44</f>
        <v>932</v>
      </c>
      <c r="D1637" s="8">
        <f t="shared" si="262"/>
        <v>1.206999999999964</v>
      </c>
      <c r="E1637" s="9">
        <v>-1000</v>
      </c>
      <c r="G1637" s="8">
        <f t="shared" si="263"/>
        <v>1.206999999999964</v>
      </c>
      <c r="H1637" s="9">
        <v>-1000</v>
      </c>
      <c r="J1637" s="8">
        <f t="shared" si="264"/>
        <v>1.207</v>
      </c>
      <c r="K1637" s="9">
        <f>IF(J1637=N2,'Masse et Centrage'!$G$44,-1000)</f>
        <v>-1000</v>
      </c>
      <c r="L1637" s="9">
        <v>0</v>
      </c>
    </row>
    <row r="1638" spans="1:12" ht="15">
      <c r="A1638" s="8">
        <f t="shared" si="261"/>
        <v>1.207199999999964</v>
      </c>
      <c r="B1638" s="9">
        <f>'Masse et Centrage'!$G$44</f>
        <v>932</v>
      </c>
      <c r="D1638" s="8">
        <f t="shared" si="262"/>
        <v>1.207199999999964</v>
      </c>
      <c r="E1638" s="9">
        <v>-1000</v>
      </c>
      <c r="G1638" s="8">
        <f t="shared" si="263"/>
        <v>1.207199999999964</v>
      </c>
      <c r="H1638" s="9">
        <v>-1000</v>
      </c>
      <c r="J1638" s="8">
        <f t="shared" si="264"/>
        <v>1.2072</v>
      </c>
      <c r="K1638" s="9">
        <f>IF(J1638=N2,'Masse et Centrage'!$G$44,-1000)</f>
        <v>-1000</v>
      </c>
      <c r="L1638" s="9">
        <v>0</v>
      </c>
    </row>
    <row r="1639" spans="1:12" ht="15">
      <c r="A1639" s="8">
        <f t="shared" si="261"/>
        <v>1.207399999999964</v>
      </c>
      <c r="B1639" s="9">
        <f>'Masse et Centrage'!$G$44</f>
        <v>932</v>
      </c>
      <c r="D1639" s="8">
        <f t="shared" si="262"/>
        <v>1.207399999999964</v>
      </c>
      <c r="E1639" s="9">
        <v>-1000</v>
      </c>
      <c r="G1639" s="8">
        <f t="shared" si="263"/>
        <v>1.207399999999964</v>
      </c>
      <c r="H1639" s="9">
        <v>-1000</v>
      </c>
      <c r="J1639" s="8">
        <f t="shared" si="264"/>
        <v>1.2074</v>
      </c>
      <c r="K1639" s="9">
        <f>IF(J1639=N2,'Masse et Centrage'!$G$44,-1000)</f>
        <v>-1000</v>
      </c>
      <c r="L1639" s="9">
        <v>0</v>
      </c>
    </row>
    <row r="1640" spans="1:12" ht="15">
      <c r="A1640" s="8">
        <f t="shared" si="261"/>
        <v>1.207599999999964</v>
      </c>
      <c r="B1640" s="9">
        <f>'Masse et Centrage'!$G$44</f>
        <v>932</v>
      </c>
      <c r="D1640" s="8">
        <f t="shared" si="262"/>
        <v>1.207599999999964</v>
      </c>
      <c r="E1640" s="9">
        <v>-1000</v>
      </c>
      <c r="G1640" s="8">
        <f t="shared" si="263"/>
        <v>1.207599999999964</v>
      </c>
      <c r="H1640" s="9">
        <v>-1000</v>
      </c>
      <c r="J1640" s="8">
        <f t="shared" si="264"/>
        <v>1.2076</v>
      </c>
      <c r="K1640" s="9">
        <f>IF(J1640=N2,'Masse et Centrage'!$G$44,-1000)</f>
        <v>-1000</v>
      </c>
      <c r="L1640" s="9">
        <v>0</v>
      </c>
    </row>
    <row r="1641" spans="1:12" ht="15">
      <c r="A1641" s="8">
        <f t="shared" si="261"/>
        <v>1.207799999999964</v>
      </c>
      <c r="B1641" s="9">
        <f>'Masse et Centrage'!$G$44</f>
        <v>932</v>
      </c>
      <c r="D1641" s="8">
        <f t="shared" si="262"/>
        <v>1.207799999999964</v>
      </c>
      <c r="E1641" s="9">
        <v>-1000</v>
      </c>
      <c r="G1641" s="8">
        <f t="shared" si="263"/>
        <v>1.207799999999964</v>
      </c>
      <c r="H1641" s="9">
        <v>-1000</v>
      </c>
      <c r="J1641" s="8">
        <f t="shared" si="264"/>
        <v>1.2078</v>
      </c>
      <c r="K1641" s="9">
        <f>IF(J1641=N2,'Masse et Centrage'!$G$44,-1000)</f>
        <v>-1000</v>
      </c>
      <c r="L1641" s="9">
        <v>0</v>
      </c>
    </row>
    <row r="1642" spans="1:12" ht="15">
      <c r="A1642" s="8">
        <f t="shared" si="261"/>
        <v>1.207999999999964</v>
      </c>
      <c r="B1642" s="9">
        <f>'Masse et Centrage'!$G$44</f>
        <v>932</v>
      </c>
      <c r="D1642" s="8">
        <f t="shared" si="262"/>
        <v>1.207999999999964</v>
      </c>
      <c r="E1642" s="9">
        <v>-1000</v>
      </c>
      <c r="G1642" s="8">
        <f t="shared" si="263"/>
        <v>1.207999999999964</v>
      </c>
      <c r="H1642" s="9">
        <v>-1000</v>
      </c>
      <c r="J1642" s="8">
        <f t="shared" si="264"/>
        <v>1.208</v>
      </c>
      <c r="K1642" s="9">
        <f>IF(J1642=N2,'Masse et Centrage'!$G$44,-1000)</f>
        <v>-1000</v>
      </c>
      <c r="L1642" s="9">
        <v>0</v>
      </c>
    </row>
    <row r="1643" spans="1:12" ht="15">
      <c r="A1643" s="8">
        <f t="shared" si="261"/>
        <v>1.208199999999964</v>
      </c>
      <c r="B1643" s="9">
        <f>'Masse et Centrage'!$G$44</f>
        <v>932</v>
      </c>
      <c r="D1643" s="8">
        <f t="shared" si="262"/>
        <v>1.208199999999964</v>
      </c>
      <c r="E1643" s="9">
        <v>-1000</v>
      </c>
      <c r="G1643" s="8">
        <f t="shared" si="263"/>
        <v>1.208199999999964</v>
      </c>
      <c r="H1643" s="9">
        <v>-1000</v>
      </c>
      <c r="J1643" s="8">
        <f t="shared" si="264"/>
        <v>1.2082</v>
      </c>
      <c r="K1643" s="9">
        <f>IF(J1643=N2,'Masse et Centrage'!$G$44,-1000)</f>
        <v>-1000</v>
      </c>
      <c r="L1643" s="9">
        <v>0</v>
      </c>
    </row>
    <row r="1644" spans="1:12" ht="15">
      <c r="A1644" s="8">
        <f t="shared" si="261"/>
        <v>1.208399999999964</v>
      </c>
      <c r="B1644" s="9">
        <f>'Masse et Centrage'!$G$44</f>
        <v>932</v>
      </c>
      <c r="D1644" s="8">
        <f t="shared" si="262"/>
        <v>1.208399999999964</v>
      </c>
      <c r="E1644" s="9">
        <v>-1000</v>
      </c>
      <c r="G1644" s="8">
        <f t="shared" si="263"/>
        <v>1.208399999999964</v>
      </c>
      <c r="H1644" s="9">
        <v>-1000</v>
      </c>
      <c r="J1644" s="8">
        <f t="shared" si="264"/>
        <v>1.2084</v>
      </c>
      <c r="K1644" s="9">
        <f>IF(J1644=N2,'Masse et Centrage'!$G$44,-1000)</f>
        <v>-1000</v>
      </c>
      <c r="L1644" s="9">
        <v>0</v>
      </c>
    </row>
    <row r="1645" spans="1:12" ht="15">
      <c r="A1645" s="8">
        <f t="shared" si="261"/>
        <v>1.208599999999964</v>
      </c>
      <c r="B1645" s="9">
        <f>'Masse et Centrage'!$G$44</f>
        <v>932</v>
      </c>
      <c r="D1645" s="8">
        <f t="shared" si="262"/>
        <v>1.208599999999964</v>
      </c>
      <c r="E1645" s="9">
        <v>-1000</v>
      </c>
      <c r="G1645" s="8">
        <f t="shared" si="263"/>
        <v>1.208599999999964</v>
      </c>
      <c r="H1645" s="9">
        <v>-1000</v>
      </c>
      <c r="J1645" s="8">
        <f t="shared" si="264"/>
        <v>1.2086</v>
      </c>
      <c r="K1645" s="9">
        <f>IF(J1645=N2,'Masse et Centrage'!$G$44,-1000)</f>
        <v>-1000</v>
      </c>
      <c r="L1645" s="9">
        <v>0</v>
      </c>
    </row>
    <row r="1646" spans="1:12" ht="15">
      <c r="A1646" s="8">
        <f t="shared" si="261"/>
        <v>1.208799999999964</v>
      </c>
      <c r="B1646" s="9">
        <f>'Masse et Centrage'!$G$44</f>
        <v>932</v>
      </c>
      <c r="D1646" s="8">
        <f t="shared" si="262"/>
        <v>1.208799999999964</v>
      </c>
      <c r="E1646" s="9">
        <v>-1000</v>
      </c>
      <c r="G1646" s="8">
        <f t="shared" si="263"/>
        <v>1.208799999999964</v>
      </c>
      <c r="H1646" s="9">
        <v>-1000</v>
      </c>
      <c r="J1646" s="8">
        <f t="shared" si="264"/>
        <v>1.2088</v>
      </c>
      <c r="K1646" s="9">
        <f>IF(J1646=N2,'Masse et Centrage'!$G$44,-1000)</f>
        <v>-1000</v>
      </c>
      <c r="L1646" s="9">
        <v>0</v>
      </c>
    </row>
    <row r="1647" spans="1:12" ht="15">
      <c r="A1647" s="8">
        <f t="shared" si="261"/>
        <v>1.2089999999999639</v>
      </c>
      <c r="B1647" s="9">
        <f>'Masse et Centrage'!$G$44</f>
        <v>932</v>
      </c>
      <c r="D1647" s="8">
        <f t="shared" si="262"/>
        <v>1.2089999999999639</v>
      </c>
      <c r="E1647" s="9">
        <v>-1000</v>
      </c>
      <c r="G1647" s="8">
        <f t="shared" si="263"/>
        <v>1.2089999999999639</v>
      </c>
      <c r="H1647" s="9">
        <v>-1000</v>
      </c>
      <c r="J1647" s="8">
        <f t="shared" si="264"/>
        <v>1.209</v>
      </c>
      <c r="K1647" s="9">
        <f>IF(J1647=N2,'Masse et Centrage'!$G$44,-1000)</f>
        <v>-1000</v>
      </c>
      <c r="L1647" s="9">
        <v>0</v>
      </c>
    </row>
    <row r="1648" spans="1:12" ht="15">
      <c r="A1648" s="8">
        <f t="shared" si="261"/>
        <v>1.2091999999999639</v>
      </c>
      <c r="B1648" s="9">
        <f>'Masse et Centrage'!$G$44</f>
        <v>932</v>
      </c>
      <c r="D1648" s="8">
        <f t="shared" si="262"/>
        <v>1.2091999999999639</v>
      </c>
      <c r="E1648" s="9">
        <v>-1000</v>
      </c>
      <c r="G1648" s="8">
        <f t="shared" si="263"/>
        <v>1.2091999999999639</v>
      </c>
      <c r="H1648" s="9">
        <v>-1000</v>
      </c>
      <c r="J1648" s="8">
        <f t="shared" si="264"/>
        <v>1.2092</v>
      </c>
      <c r="K1648" s="9">
        <f>IF(J1648=N2,'Masse et Centrage'!$G$44,-1000)</f>
        <v>-1000</v>
      </c>
      <c r="L1648" s="9">
        <v>0</v>
      </c>
    </row>
    <row r="1649" spans="1:12" ht="15">
      <c r="A1649" s="8">
        <f t="shared" si="261"/>
        <v>1.2093999999999638</v>
      </c>
      <c r="B1649" s="9">
        <f>'Masse et Centrage'!$G$44</f>
        <v>932</v>
      </c>
      <c r="D1649" s="8">
        <f t="shared" si="262"/>
        <v>1.2093999999999638</v>
      </c>
      <c r="E1649" s="9">
        <v>-1000</v>
      </c>
      <c r="G1649" s="8">
        <f t="shared" si="263"/>
        <v>1.2093999999999638</v>
      </c>
      <c r="H1649" s="9">
        <v>-1000</v>
      </c>
      <c r="J1649" s="8">
        <f t="shared" si="264"/>
        <v>1.2094</v>
      </c>
      <c r="K1649" s="9">
        <f>IF(J1649=N2,'Masse et Centrage'!$G$44,-1000)</f>
        <v>-1000</v>
      </c>
      <c r="L1649" s="9">
        <v>0</v>
      </c>
    </row>
    <row r="1650" spans="1:12" ht="15">
      <c r="A1650" s="8">
        <f t="shared" si="261"/>
        <v>1.2095999999999638</v>
      </c>
      <c r="B1650" s="9">
        <f>'Masse et Centrage'!$G$44</f>
        <v>932</v>
      </c>
      <c r="D1650" s="8">
        <f t="shared" si="262"/>
        <v>1.2095999999999638</v>
      </c>
      <c r="E1650" s="9">
        <v>-1000</v>
      </c>
      <c r="G1650" s="8">
        <f t="shared" si="263"/>
        <v>1.2095999999999638</v>
      </c>
      <c r="H1650" s="9">
        <v>-1000</v>
      </c>
      <c r="J1650" s="8">
        <f t="shared" si="264"/>
        <v>1.2096</v>
      </c>
      <c r="K1650" s="9">
        <f>IF(J1650=N2,'Masse et Centrage'!$G$44,-1000)</f>
        <v>-1000</v>
      </c>
      <c r="L1650" s="9">
        <v>0</v>
      </c>
    </row>
    <row r="1651" spans="1:12" ht="15">
      <c r="A1651" s="8">
        <f t="shared" si="261"/>
        <v>1.2097999999999638</v>
      </c>
      <c r="B1651" s="9">
        <f>'Masse et Centrage'!$G$44</f>
        <v>932</v>
      </c>
      <c r="D1651" s="8">
        <f t="shared" si="262"/>
        <v>1.2097999999999638</v>
      </c>
      <c r="E1651" s="9">
        <v>-1000</v>
      </c>
      <c r="G1651" s="8">
        <f t="shared" si="263"/>
        <v>1.2097999999999638</v>
      </c>
      <c r="H1651" s="9">
        <v>-1000</v>
      </c>
      <c r="J1651" s="8">
        <f t="shared" si="264"/>
        <v>1.2098</v>
      </c>
      <c r="K1651" s="9">
        <f>IF(J1651=N2,'Masse et Centrage'!$G$44,-1000)</f>
        <v>-1000</v>
      </c>
      <c r="L1651" s="9">
        <v>0</v>
      </c>
    </row>
    <row r="1652" spans="1:12" ht="15">
      <c r="A1652" s="8">
        <f t="shared" si="261"/>
        <v>1.2099999999999638</v>
      </c>
      <c r="B1652" s="9">
        <f>'Masse et Centrage'!$G$44</f>
        <v>932</v>
      </c>
      <c r="D1652" s="8">
        <f t="shared" si="262"/>
        <v>1.2099999999999638</v>
      </c>
      <c r="E1652" s="9">
        <v>-1000</v>
      </c>
      <c r="G1652" s="8">
        <f t="shared" si="263"/>
        <v>1.2099999999999638</v>
      </c>
      <c r="H1652" s="9">
        <v>-1000</v>
      </c>
      <c r="J1652" s="8">
        <f t="shared" si="264"/>
        <v>1.21</v>
      </c>
      <c r="K1652" s="9">
        <f>IF(J1652=N2,'Masse et Centrage'!$G$44,-1000)</f>
        <v>-1000</v>
      </c>
      <c r="L1652" s="9">
        <v>0</v>
      </c>
    </row>
    <row r="1653" spans="1:12" ht="15">
      <c r="A1653" s="8">
        <f t="shared" si="261"/>
        <v>1.2101999999999637</v>
      </c>
      <c r="B1653" s="9">
        <f>'Masse et Centrage'!$G$44</f>
        <v>932</v>
      </c>
      <c r="D1653" s="8">
        <f t="shared" si="262"/>
        <v>1.2101999999999637</v>
      </c>
      <c r="E1653" s="9">
        <v>-1000</v>
      </c>
      <c r="G1653" s="8">
        <f t="shared" si="263"/>
        <v>1.2101999999999637</v>
      </c>
      <c r="H1653" s="9">
        <v>-1000</v>
      </c>
      <c r="J1653" s="8">
        <f t="shared" si="264"/>
        <v>1.2102</v>
      </c>
      <c r="K1653" s="9">
        <f>IF(J1653=N2,'Masse et Centrage'!$G$44,-1000)</f>
        <v>-1000</v>
      </c>
      <c r="L1653" s="9">
        <v>0</v>
      </c>
    </row>
    <row r="1654" spans="1:12" ht="15">
      <c r="A1654" s="8">
        <f t="shared" si="261"/>
        <v>1.2103999999999637</v>
      </c>
      <c r="B1654" s="9">
        <f>'Masse et Centrage'!$G$44</f>
        <v>932</v>
      </c>
      <c r="D1654" s="8">
        <f t="shared" si="262"/>
        <v>1.2103999999999637</v>
      </c>
      <c r="E1654" s="9">
        <v>-1000</v>
      </c>
      <c r="G1654" s="8">
        <f t="shared" si="263"/>
        <v>1.2103999999999637</v>
      </c>
      <c r="H1654" s="9">
        <v>-1000</v>
      </c>
      <c r="J1654" s="8">
        <f t="shared" si="264"/>
        <v>1.2104</v>
      </c>
      <c r="K1654" s="9">
        <f>IF(J1654=N2,'Masse et Centrage'!$G$44,-1000)</f>
        <v>-1000</v>
      </c>
      <c r="L1654" s="9">
        <v>0</v>
      </c>
    </row>
    <row r="1655" spans="1:12" ht="15">
      <c r="A1655" s="8">
        <f t="shared" si="261"/>
        <v>1.2105999999999637</v>
      </c>
      <c r="B1655" s="9">
        <f>'Masse et Centrage'!$G$44</f>
        <v>932</v>
      </c>
      <c r="D1655" s="8">
        <f t="shared" si="262"/>
        <v>1.2105999999999637</v>
      </c>
      <c r="E1655" s="9">
        <v>-1000</v>
      </c>
      <c r="G1655" s="8">
        <f t="shared" si="263"/>
        <v>1.2105999999999637</v>
      </c>
      <c r="H1655" s="9">
        <v>-1000</v>
      </c>
      <c r="J1655" s="8">
        <f t="shared" si="264"/>
        <v>1.2106</v>
      </c>
      <c r="K1655" s="9">
        <f>IF(J1655=N2,'Masse et Centrage'!$G$44,-1000)</f>
        <v>-1000</v>
      </c>
      <c r="L1655" s="9">
        <v>0</v>
      </c>
    </row>
    <row r="1656" spans="1:12" ht="15">
      <c r="A1656" s="8">
        <f t="shared" si="261"/>
        <v>1.2107999999999637</v>
      </c>
      <c r="B1656" s="9">
        <f>'Masse et Centrage'!$G$44</f>
        <v>932</v>
      </c>
      <c r="D1656" s="8">
        <f t="shared" si="262"/>
        <v>1.2107999999999637</v>
      </c>
      <c r="E1656" s="9">
        <v>-1000</v>
      </c>
      <c r="G1656" s="8">
        <f t="shared" si="263"/>
        <v>1.2107999999999637</v>
      </c>
      <c r="H1656" s="9">
        <v>-1000</v>
      </c>
      <c r="J1656" s="8">
        <f t="shared" si="264"/>
        <v>1.2108</v>
      </c>
      <c r="K1656" s="9">
        <f>IF(J1656=N2,'Masse et Centrage'!$G$44,-1000)</f>
        <v>-1000</v>
      </c>
      <c r="L1656" s="9">
        <v>0</v>
      </c>
    </row>
    <row r="1657" spans="1:12" ht="15">
      <c r="A1657" s="8">
        <f t="shared" si="261"/>
        <v>1.2109999999999637</v>
      </c>
      <c r="B1657" s="9">
        <f>'Masse et Centrage'!$G$44</f>
        <v>932</v>
      </c>
      <c r="D1657" s="8">
        <f t="shared" si="262"/>
        <v>1.2109999999999637</v>
      </c>
      <c r="E1657" s="9">
        <v>-1000</v>
      </c>
      <c r="G1657" s="8">
        <f t="shared" si="263"/>
        <v>1.2109999999999637</v>
      </c>
      <c r="H1657" s="9">
        <v>-1000</v>
      </c>
      <c r="J1657" s="8">
        <f t="shared" si="264"/>
        <v>1.211</v>
      </c>
      <c r="K1657" s="9">
        <f>IF(J1657=N2,'Masse et Centrage'!$G$44,-1000)</f>
        <v>-1000</v>
      </c>
      <c r="L1657" s="9">
        <v>0</v>
      </c>
    </row>
    <row r="1658" spans="1:12" ht="15">
      <c r="A1658" s="8">
        <f t="shared" si="261"/>
        <v>1.2111999999999636</v>
      </c>
      <c r="B1658" s="9">
        <f>'Masse et Centrage'!$G$44</f>
        <v>932</v>
      </c>
      <c r="D1658" s="8">
        <f t="shared" si="262"/>
        <v>1.2111999999999636</v>
      </c>
      <c r="E1658" s="9">
        <v>-1000</v>
      </c>
      <c r="G1658" s="8">
        <f t="shared" si="263"/>
        <v>1.2111999999999636</v>
      </c>
      <c r="H1658" s="9">
        <v>-1000</v>
      </c>
      <c r="J1658" s="8">
        <f t="shared" si="264"/>
        <v>1.2112</v>
      </c>
      <c r="K1658" s="9">
        <f>IF(J1658=N2,'Masse et Centrage'!$G$44,-1000)</f>
        <v>-1000</v>
      </c>
      <c r="L1658" s="9">
        <v>0</v>
      </c>
    </row>
    <row r="1659" spans="1:12" ht="15">
      <c r="A1659" s="8">
        <f t="shared" si="261"/>
        <v>1.2113999999999636</v>
      </c>
      <c r="B1659" s="9">
        <f>'Masse et Centrage'!$G$44</f>
        <v>932</v>
      </c>
      <c r="D1659" s="8">
        <f t="shared" si="262"/>
        <v>1.2113999999999636</v>
      </c>
      <c r="E1659" s="9">
        <v>-1000</v>
      </c>
      <c r="G1659" s="8">
        <f t="shared" si="263"/>
        <v>1.2113999999999636</v>
      </c>
      <c r="H1659" s="9">
        <v>-1000</v>
      </c>
      <c r="J1659" s="8">
        <f t="shared" si="264"/>
        <v>1.2114</v>
      </c>
      <c r="K1659" s="9">
        <f>IF(J1659=N2,'Masse et Centrage'!$G$44,-1000)</f>
        <v>-1000</v>
      </c>
      <c r="L1659" s="9">
        <v>0</v>
      </c>
    </row>
    <row r="1660" spans="1:12" ht="15">
      <c r="A1660" s="8">
        <f t="shared" si="261"/>
        <v>1.2115999999999636</v>
      </c>
      <c r="B1660" s="9">
        <f>'Masse et Centrage'!$G$44</f>
        <v>932</v>
      </c>
      <c r="D1660" s="8">
        <f t="shared" si="262"/>
        <v>1.2115999999999636</v>
      </c>
      <c r="E1660" s="9">
        <v>-1000</v>
      </c>
      <c r="G1660" s="8">
        <f t="shared" si="263"/>
        <v>1.2115999999999636</v>
      </c>
      <c r="H1660" s="9">
        <v>-1000</v>
      </c>
      <c r="J1660" s="8">
        <f t="shared" si="264"/>
        <v>1.2116</v>
      </c>
      <c r="K1660" s="9">
        <f>IF(J1660=N2,'Masse et Centrage'!$G$44,-1000)</f>
        <v>-1000</v>
      </c>
      <c r="L1660" s="9">
        <v>0</v>
      </c>
    </row>
    <row r="1661" spans="1:12" ht="15">
      <c r="A1661" s="8">
        <f t="shared" si="261"/>
        <v>1.2117999999999636</v>
      </c>
      <c r="B1661" s="9">
        <f>'Masse et Centrage'!$G$44</f>
        <v>932</v>
      </c>
      <c r="D1661" s="8">
        <f t="shared" si="262"/>
        <v>1.2117999999999636</v>
      </c>
      <c r="E1661" s="9">
        <v>-1000</v>
      </c>
      <c r="G1661" s="8">
        <f t="shared" si="263"/>
        <v>1.2117999999999636</v>
      </c>
      <c r="H1661" s="9">
        <v>-1000</v>
      </c>
      <c r="J1661" s="8">
        <f t="shared" si="264"/>
        <v>1.2118</v>
      </c>
      <c r="K1661" s="9">
        <f>IF(J1661=N2,'Masse et Centrage'!$G$44,-1000)</f>
        <v>-1000</v>
      </c>
      <c r="L1661" s="9">
        <v>0</v>
      </c>
    </row>
    <row r="1662" spans="1:12" ht="15">
      <c r="A1662" s="8">
        <f t="shared" si="261"/>
        <v>1.2119999999999636</v>
      </c>
      <c r="B1662" s="9">
        <f>'Masse et Centrage'!$G$44</f>
        <v>932</v>
      </c>
      <c r="D1662" s="8">
        <f t="shared" si="262"/>
        <v>1.2119999999999636</v>
      </c>
      <c r="E1662" s="9">
        <v>-1000</v>
      </c>
      <c r="G1662" s="8">
        <f t="shared" si="263"/>
        <v>1.2119999999999636</v>
      </c>
      <c r="H1662" s="9">
        <v>-1000</v>
      </c>
      <c r="J1662" s="8">
        <f t="shared" si="264"/>
        <v>1.212</v>
      </c>
      <c r="K1662" s="9">
        <f>IF(J1662=N2,'Masse et Centrage'!$G$44,-1000)</f>
        <v>-1000</v>
      </c>
      <c r="L1662" s="9">
        <v>0</v>
      </c>
    </row>
    <row r="1663" spans="1:12" ht="15">
      <c r="A1663" s="8">
        <f t="shared" si="261"/>
        <v>1.2121999999999635</v>
      </c>
      <c r="B1663" s="9">
        <f>'Masse et Centrage'!$G$44</f>
        <v>932</v>
      </c>
      <c r="D1663" s="8">
        <f t="shared" si="262"/>
        <v>1.2121999999999635</v>
      </c>
      <c r="E1663" s="9">
        <v>-1000</v>
      </c>
      <c r="G1663" s="8">
        <f t="shared" si="263"/>
        <v>1.2121999999999635</v>
      </c>
      <c r="H1663" s="9">
        <v>-1000</v>
      </c>
      <c r="J1663" s="8">
        <f t="shared" si="264"/>
        <v>1.2122</v>
      </c>
      <c r="K1663" s="9">
        <f>IF(J1663=N2,'Masse et Centrage'!$G$44,-1000)</f>
        <v>-1000</v>
      </c>
      <c r="L1663" s="9">
        <v>0</v>
      </c>
    </row>
    <row r="1664" spans="1:12" ht="15">
      <c r="A1664" s="8">
        <f t="shared" si="261"/>
        <v>1.2123999999999635</v>
      </c>
      <c r="B1664" s="9">
        <f>'Masse et Centrage'!$G$44</f>
        <v>932</v>
      </c>
      <c r="D1664" s="8">
        <f t="shared" si="262"/>
        <v>1.2123999999999635</v>
      </c>
      <c r="E1664" s="9">
        <v>-1000</v>
      </c>
      <c r="G1664" s="8">
        <f t="shared" si="263"/>
        <v>1.2123999999999635</v>
      </c>
      <c r="H1664" s="9">
        <v>-1000</v>
      </c>
      <c r="J1664" s="8">
        <f t="shared" si="264"/>
        <v>1.2124</v>
      </c>
      <c r="K1664" s="9">
        <f>IF(J1664=N2,'Masse et Centrage'!$G$44,-1000)</f>
        <v>-1000</v>
      </c>
      <c r="L1664" s="9">
        <v>0</v>
      </c>
    </row>
    <row r="1665" spans="1:12" ht="15">
      <c r="A1665" s="8">
        <f t="shared" si="261"/>
        <v>1.2125999999999635</v>
      </c>
      <c r="B1665" s="9">
        <f>'Masse et Centrage'!$G$44</f>
        <v>932</v>
      </c>
      <c r="D1665" s="8">
        <f t="shared" si="262"/>
        <v>1.2125999999999635</v>
      </c>
      <c r="E1665" s="9">
        <v>-1000</v>
      </c>
      <c r="G1665" s="8">
        <f t="shared" si="263"/>
        <v>1.2125999999999635</v>
      </c>
      <c r="H1665" s="9">
        <v>-1000</v>
      </c>
      <c r="J1665" s="8">
        <f t="shared" si="264"/>
        <v>1.2126</v>
      </c>
      <c r="K1665" s="9">
        <f>IF(J1665=N2,'Masse et Centrage'!$G$44,-1000)</f>
        <v>-1000</v>
      </c>
      <c r="L1665" s="9">
        <v>0</v>
      </c>
    </row>
    <row r="1666" spans="1:12" ht="15">
      <c r="A1666" s="8">
        <f t="shared" si="261"/>
        <v>1.2127999999999635</v>
      </c>
      <c r="B1666" s="9">
        <f>'Masse et Centrage'!$G$44</f>
        <v>932</v>
      </c>
      <c r="D1666" s="8">
        <f t="shared" si="262"/>
        <v>1.2127999999999635</v>
      </c>
      <c r="E1666" s="9">
        <v>-1000</v>
      </c>
      <c r="G1666" s="8">
        <f t="shared" si="263"/>
        <v>1.2127999999999635</v>
      </c>
      <c r="H1666" s="9">
        <v>-1000</v>
      </c>
      <c r="J1666" s="8">
        <f t="shared" si="264"/>
        <v>1.2128</v>
      </c>
      <c r="K1666" s="9">
        <f>IF(J1666=N2,'Masse et Centrage'!$G$44,-1000)</f>
        <v>-1000</v>
      </c>
      <c r="L1666" s="9">
        <v>0</v>
      </c>
    </row>
    <row r="1667" spans="1:12" ht="15">
      <c r="A1667" s="8">
        <f t="shared" si="261"/>
        <v>1.2129999999999634</v>
      </c>
      <c r="B1667" s="9">
        <f>'Masse et Centrage'!$G$44</f>
        <v>932</v>
      </c>
      <c r="D1667" s="8">
        <f t="shared" si="262"/>
        <v>1.2129999999999634</v>
      </c>
      <c r="E1667" s="9">
        <v>-1000</v>
      </c>
      <c r="G1667" s="8">
        <f t="shared" si="263"/>
        <v>1.2129999999999634</v>
      </c>
      <c r="H1667" s="9">
        <v>-1000</v>
      </c>
      <c r="J1667" s="8">
        <f t="shared" si="264"/>
        <v>1.213</v>
      </c>
      <c r="K1667" s="9">
        <f>IF(J1667=N2,'Masse et Centrage'!$G$44,-1000)</f>
        <v>-1000</v>
      </c>
      <c r="L1667" s="9">
        <v>0</v>
      </c>
    </row>
    <row r="1668" spans="1:12" ht="15">
      <c r="A1668" s="8">
        <f aca="true" t="shared" si="265" ref="A1668:A1702">A1667+0.0002</f>
        <v>1.2131999999999634</v>
      </c>
      <c r="B1668" s="9">
        <f>'Masse et Centrage'!$G$44</f>
        <v>932</v>
      </c>
      <c r="D1668" s="8">
        <f aca="true" t="shared" si="266" ref="D1668:D1702">D1667+0.0002</f>
        <v>1.2131999999999634</v>
      </c>
      <c r="E1668" s="9">
        <v>-1000</v>
      </c>
      <c r="G1668" s="8">
        <f aca="true" t="shared" si="267" ref="G1668:G1702">G1667+0.0002</f>
        <v>1.2131999999999634</v>
      </c>
      <c r="H1668" s="9">
        <v>-1000</v>
      </c>
      <c r="J1668" s="8">
        <f aca="true" t="shared" si="268" ref="J1668:J1702">ROUND(J1667+0.0002,4)</f>
        <v>1.2132</v>
      </c>
      <c r="K1668" s="9">
        <f>IF(J1668=N2,'Masse et Centrage'!$G$44,-1000)</f>
        <v>-1000</v>
      </c>
      <c r="L1668" s="9">
        <v>0</v>
      </c>
    </row>
    <row r="1669" spans="1:12" ht="15">
      <c r="A1669" s="8">
        <f t="shared" si="265"/>
        <v>1.2133999999999634</v>
      </c>
      <c r="B1669" s="9">
        <f>'Masse et Centrage'!$G$44</f>
        <v>932</v>
      </c>
      <c r="D1669" s="8">
        <f t="shared" si="266"/>
        <v>1.2133999999999634</v>
      </c>
      <c r="E1669" s="9">
        <v>-1000</v>
      </c>
      <c r="G1669" s="8">
        <f t="shared" si="267"/>
        <v>1.2133999999999634</v>
      </c>
      <c r="H1669" s="9">
        <v>-1000</v>
      </c>
      <c r="J1669" s="8">
        <f t="shared" si="268"/>
        <v>1.2134</v>
      </c>
      <c r="K1669" s="9">
        <f>IF(J1669=N2,'Masse et Centrage'!$G$44,-1000)</f>
        <v>-1000</v>
      </c>
      <c r="L1669" s="9">
        <v>0</v>
      </c>
    </row>
    <row r="1670" spans="1:12" ht="15">
      <c r="A1670" s="8">
        <f t="shared" si="265"/>
        <v>1.2135999999999634</v>
      </c>
      <c r="B1670" s="9">
        <f>'Masse et Centrage'!$G$44</f>
        <v>932</v>
      </c>
      <c r="D1670" s="8">
        <f t="shared" si="266"/>
        <v>1.2135999999999634</v>
      </c>
      <c r="E1670" s="9">
        <v>-1000</v>
      </c>
      <c r="G1670" s="8">
        <f t="shared" si="267"/>
        <v>1.2135999999999634</v>
      </c>
      <c r="H1670" s="9">
        <v>-1000</v>
      </c>
      <c r="J1670" s="8">
        <f t="shared" si="268"/>
        <v>1.2136</v>
      </c>
      <c r="K1670" s="9">
        <f>IF(J1670=N2,'Masse et Centrage'!$G$44,-1000)</f>
        <v>-1000</v>
      </c>
      <c r="L1670" s="9">
        <v>0</v>
      </c>
    </row>
    <row r="1671" spans="1:12" ht="15">
      <c r="A1671" s="8">
        <f t="shared" si="265"/>
        <v>1.2137999999999634</v>
      </c>
      <c r="B1671" s="9">
        <f>'Masse et Centrage'!$G$44</f>
        <v>932</v>
      </c>
      <c r="D1671" s="8">
        <f t="shared" si="266"/>
        <v>1.2137999999999634</v>
      </c>
      <c r="E1671" s="9">
        <v>-1000</v>
      </c>
      <c r="G1671" s="8">
        <f t="shared" si="267"/>
        <v>1.2137999999999634</v>
      </c>
      <c r="H1671" s="9">
        <v>-1000</v>
      </c>
      <c r="J1671" s="8">
        <f t="shared" si="268"/>
        <v>1.2138</v>
      </c>
      <c r="K1671" s="9">
        <f>IF(J1671=N2,'Masse et Centrage'!$G$44,-1000)</f>
        <v>-1000</v>
      </c>
      <c r="L1671" s="9">
        <v>0</v>
      </c>
    </row>
    <row r="1672" spans="1:12" ht="15">
      <c r="A1672" s="8">
        <f t="shared" si="265"/>
        <v>1.2139999999999633</v>
      </c>
      <c r="B1672" s="9">
        <f>'Masse et Centrage'!$G$44</f>
        <v>932</v>
      </c>
      <c r="D1672" s="8">
        <f t="shared" si="266"/>
        <v>1.2139999999999633</v>
      </c>
      <c r="E1672" s="9">
        <v>-1000</v>
      </c>
      <c r="G1672" s="8">
        <f t="shared" si="267"/>
        <v>1.2139999999999633</v>
      </c>
      <c r="H1672" s="9">
        <v>-1000</v>
      </c>
      <c r="J1672" s="8">
        <f t="shared" si="268"/>
        <v>1.214</v>
      </c>
      <c r="K1672" s="9">
        <f>IF(J1672=N2,'Masse et Centrage'!$G$44,-1000)</f>
        <v>-1000</v>
      </c>
      <c r="L1672" s="9">
        <v>0</v>
      </c>
    </row>
    <row r="1673" spans="1:12" ht="15">
      <c r="A1673" s="8">
        <f t="shared" si="265"/>
        <v>1.2141999999999633</v>
      </c>
      <c r="B1673" s="9">
        <f>'Masse et Centrage'!$G$44</f>
        <v>932</v>
      </c>
      <c r="D1673" s="8">
        <f t="shared" si="266"/>
        <v>1.2141999999999633</v>
      </c>
      <c r="E1673" s="9">
        <v>-1000</v>
      </c>
      <c r="G1673" s="8">
        <f t="shared" si="267"/>
        <v>1.2141999999999633</v>
      </c>
      <c r="H1673" s="9">
        <v>-1000</v>
      </c>
      <c r="J1673" s="8">
        <f t="shared" si="268"/>
        <v>1.2142</v>
      </c>
      <c r="K1673" s="9">
        <f>IF(J1673=N2,'Masse et Centrage'!$G$44,-1000)</f>
        <v>-1000</v>
      </c>
      <c r="L1673" s="9">
        <v>0</v>
      </c>
    </row>
    <row r="1674" spans="1:12" ht="15">
      <c r="A1674" s="8">
        <f t="shared" si="265"/>
        <v>1.2143999999999633</v>
      </c>
      <c r="B1674" s="9">
        <f>'Masse et Centrage'!$G$44</f>
        <v>932</v>
      </c>
      <c r="D1674" s="8">
        <f t="shared" si="266"/>
        <v>1.2143999999999633</v>
      </c>
      <c r="E1674" s="9">
        <v>-1000</v>
      </c>
      <c r="G1674" s="8">
        <f t="shared" si="267"/>
        <v>1.2143999999999633</v>
      </c>
      <c r="H1674" s="9">
        <v>-1000</v>
      </c>
      <c r="J1674" s="8">
        <f t="shared" si="268"/>
        <v>1.2144</v>
      </c>
      <c r="K1674" s="9">
        <f>IF(J1674=N2,'Masse et Centrage'!$G$44,-1000)</f>
        <v>-1000</v>
      </c>
      <c r="L1674" s="9">
        <v>0</v>
      </c>
    </row>
    <row r="1675" spans="1:12" ht="15">
      <c r="A1675" s="8">
        <f t="shared" si="265"/>
        <v>1.2145999999999633</v>
      </c>
      <c r="B1675" s="9">
        <f>'Masse et Centrage'!$G$44</f>
        <v>932</v>
      </c>
      <c r="D1675" s="8">
        <f t="shared" si="266"/>
        <v>1.2145999999999633</v>
      </c>
      <c r="E1675" s="9">
        <v>-1000</v>
      </c>
      <c r="G1675" s="8">
        <f t="shared" si="267"/>
        <v>1.2145999999999633</v>
      </c>
      <c r="H1675" s="9">
        <v>-1000</v>
      </c>
      <c r="J1675" s="8">
        <f t="shared" si="268"/>
        <v>1.2146</v>
      </c>
      <c r="K1675" s="9">
        <f>IF(J1675=N2,'Masse et Centrage'!$G$44,-1000)</f>
        <v>-1000</v>
      </c>
      <c r="L1675" s="9">
        <v>0</v>
      </c>
    </row>
    <row r="1676" spans="1:12" ht="15">
      <c r="A1676" s="8">
        <f t="shared" si="265"/>
        <v>1.2147999999999632</v>
      </c>
      <c r="B1676" s="9">
        <f>'Masse et Centrage'!$G$44</f>
        <v>932</v>
      </c>
      <c r="D1676" s="8">
        <f t="shared" si="266"/>
        <v>1.2147999999999632</v>
      </c>
      <c r="E1676" s="9">
        <v>-1000</v>
      </c>
      <c r="G1676" s="8">
        <f t="shared" si="267"/>
        <v>1.2147999999999632</v>
      </c>
      <c r="H1676" s="9">
        <v>-1000</v>
      </c>
      <c r="J1676" s="8">
        <f t="shared" si="268"/>
        <v>1.2148</v>
      </c>
      <c r="K1676" s="9">
        <f>IF(J1676=N2,'Masse et Centrage'!$G$44,-1000)</f>
        <v>-1000</v>
      </c>
      <c r="L1676" s="9">
        <v>0</v>
      </c>
    </row>
    <row r="1677" spans="1:12" ht="15">
      <c r="A1677" s="8">
        <f t="shared" si="265"/>
        <v>1.2149999999999632</v>
      </c>
      <c r="B1677" s="9">
        <f>'Masse et Centrage'!$G$44</f>
        <v>932</v>
      </c>
      <c r="D1677" s="8">
        <f t="shared" si="266"/>
        <v>1.2149999999999632</v>
      </c>
      <c r="E1677" s="9">
        <v>-1000</v>
      </c>
      <c r="G1677" s="8">
        <f t="shared" si="267"/>
        <v>1.2149999999999632</v>
      </c>
      <c r="H1677" s="9">
        <v>-1000</v>
      </c>
      <c r="J1677" s="8">
        <f t="shared" si="268"/>
        <v>1.215</v>
      </c>
      <c r="K1677" s="9">
        <f>IF(J1677=N2,'Masse et Centrage'!$G$44,-1000)</f>
        <v>-1000</v>
      </c>
      <c r="L1677" s="9">
        <v>0</v>
      </c>
    </row>
    <row r="1678" spans="1:12" ht="15">
      <c r="A1678" s="8">
        <f t="shared" si="265"/>
        <v>1.2151999999999632</v>
      </c>
      <c r="B1678" s="9">
        <f>'Masse et Centrage'!$G$44</f>
        <v>932</v>
      </c>
      <c r="D1678" s="8">
        <f t="shared" si="266"/>
        <v>1.2151999999999632</v>
      </c>
      <c r="E1678" s="9">
        <v>-1000</v>
      </c>
      <c r="G1678" s="8">
        <f t="shared" si="267"/>
        <v>1.2151999999999632</v>
      </c>
      <c r="H1678" s="9">
        <v>-1000</v>
      </c>
      <c r="J1678" s="8">
        <f t="shared" si="268"/>
        <v>1.2152</v>
      </c>
      <c r="K1678" s="9">
        <f>IF(J1678=N2,'Masse et Centrage'!$G$44,-1000)</f>
        <v>-1000</v>
      </c>
      <c r="L1678" s="9">
        <v>0</v>
      </c>
    </row>
    <row r="1679" spans="1:12" ht="15">
      <c r="A1679" s="8">
        <f t="shared" si="265"/>
        <v>1.2153999999999632</v>
      </c>
      <c r="B1679" s="9">
        <f>'Masse et Centrage'!$G$44</f>
        <v>932</v>
      </c>
      <c r="D1679" s="8">
        <f t="shared" si="266"/>
        <v>1.2153999999999632</v>
      </c>
      <c r="E1679" s="9">
        <v>-1000</v>
      </c>
      <c r="G1679" s="8">
        <f t="shared" si="267"/>
        <v>1.2153999999999632</v>
      </c>
      <c r="H1679" s="9">
        <v>-1000</v>
      </c>
      <c r="J1679" s="8">
        <f t="shared" si="268"/>
        <v>1.2154</v>
      </c>
      <c r="K1679" s="9">
        <f>IF(J1679=N2,'Masse et Centrage'!$G$44,-1000)</f>
        <v>-1000</v>
      </c>
      <c r="L1679" s="9">
        <v>0</v>
      </c>
    </row>
    <row r="1680" spans="1:12" ht="15">
      <c r="A1680" s="8">
        <f t="shared" si="265"/>
        <v>1.2155999999999632</v>
      </c>
      <c r="B1680" s="9">
        <f>'Masse et Centrage'!$G$44</f>
        <v>932</v>
      </c>
      <c r="D1680" s="8">
        <f t="shared" si="266"/>
        <v>1.2155999999999632</v>
      </c>
      <c r="E1680" s="9">
        <v>-1000</v>
      </c>
      <c r="G1680" s="8">
        <f t="shared" si="267"/>
        <v>1.2155999999999632</v>
      </c>
      <c r="H1680" s="9">
        <v>-1000</v>
      </c>
      <c r="J1680" s="8">
        <f t="shared" si="268"/>
        <v>1.2156</v>
      </c>
      <c r="K1680" s="9">
        <f>IF(J1680=N2,'Masse et Centrage'!$G$44,-1000)</f>
        <v>-1000</v>
      </c>
      <c r="L1680" s="9">
        <v>0</v>
      </c>
    </row>
    <row r="1681" spans="1:12" ht="15">
      <c r="A1681" s="8">
        <f t="shared" si="265"/>
        <v>1.2157999999999631</v>
      </c>
      <c r="B1681" s="9">
        <f>'Masse et Centrage'!$G$44</f>
        <v>932</v>
      </c>
      <c r="D1681" s="8">
        <f t="shared" si="266"/>
        <v>1.2157999999999631</v>
      </c>
      <c r="E1681" s="9">
        <v>-1000</v>
      </c>
      <c r="G1681" s="8">
        <f t="shared" si="267"/>
        <v>1.2157999999999631</v>
      </c>
      <c r="H1681" s="9">
        <v>-1000</v>
      </c>
      <c r="J1681" s="8">
        <f t="shared" si="268"/>
        <v>1.2158</v>
      </c>
      <c r="K1681" s="9">
        <f>IF(J1681=N2,'Masse et Centrage'!$G$44,-1000)</f>
        <v>-1000</v>
      </c>
      <c r="L1681" s="9">
        <v>0</v>
      </c>
    </row>
    <row r="1682" spans="1:12" ht="15">
      <c r="A1682" s="8">
        <f t="shared" si="265"/>
        <v>1.215999999999963</v>
      </c>
      <c r="B1682" s="9">
        <f>'Masse et Centrage'!$G$44</f>
        <v>932</v>
      </c>
      <c r="D1682" s="8">
        <f t="shared" si="266"/>
        <v>1.215999999999963</v>
      </c>
      <c r="E1682" s="9">
        <v>-1000</v>
      </c>
      <c r="G1682" s="8">
        <f t="shared" si="267"/>
        <v>1.215999999999963</v>
      </c>
      <c r="H1682" s="9">
        <v>-1000</v>
      </c>
      <c r="J1682" s="8">
        <f t="shared" si="268"/>
        <v>1.216</v>
      </c>
      <c r="K1682" s="9">
        <f>IF(J1682=N2,'Masse et Centrage'!$G$44,-1000)</f>
        <v>-1000</v>
      </c>
      <c r="L1682" s="9">
        <v>0</v>
      </c>
    </row>
    <row r="1683" spans="1:12" ht="15">
      <c r="A1683" s="8">
        <f t="shared" si="265"/>
        <v>1.216199999999963</v>
      </c>
      <c r="B1683" s="9">
        <f>'Masse et Centrage'!$G$44</f>
        <v>932</v>
      </c>
      <c r="D1683" s="8">
        <f t="shared" si="266"/>
        <v>1.216199999999963</v>
      </c>
      <c r="E1683" s="9">
        <v>-1000</v>
      </c>
      <c r="G1683" s="8">
        <f t="shared" si="267"/>
        <v>1.216199999999963</v>
      </c>
      <c r="H1683" s="9">
        <v>-1000</v>
      </c>
      <c r="J1683" s="8">
        <f t="shared" si="268"/>
        <v>1.2162</v>
      </c>
      <c r="K1683" s="9">
        <f>IF(J1683=N2,'Masse et Centrage'!$G$44,-1000)</f>
        <v>-1000</v>
      </c>
      <c r="L1683" s="9">
        <v>0</v>
      </c>
    </row>
    <row r="1684" spans="1:12" ht="15">
      <c r="A1684" s="8">
        <f t="shared" si="265"/>
        <v>1.216399999999963</v>
      </c>
      <c r="B1684" s="9">
        <f>'Masse et Centrage'!$G$44</f>
        <v>932</v>
      </c>
      <c r="D1684" s="8">
        <f t="shared" si="266"/>
        <v>1.216399999999963</v>
      </c>
      <c r="E1684" s="9">
        <v>-1000</v>
      </c>
      <c r="G1684" s="8">
        <f t="shared" si="267"/>
        <v>1.216399999999963</v>
      </c>
      <c r="H1684" s="9">
        <v>-1000</v>
      </c>
      <c r="J1684" s="8">
        <f t="shared" si="268"/>
        <v>1.2164</v>
      </c>
      <c r="K1684" s="9">
        <f>IF(J1684=N2,'Masse et Centrage'!$G$44,-1000)</f>
        <v>-1000</v>
      </c>
      <c r="L1684" s="9">
        <v>0</v>
      </c>
    </row>
    <row r="1685" spans="1:12" ht="15">
      <c r="A1685" s="8">
        <f t="shared" si="265"/>
        <v>1.216599999999963</v>
      </c>
      <c r="B1685" s="9">
        <f>'Masse et Centrage'!$G$44</f>
        <v>932</v>
      </c>
      <c r="D1685" s="8">
        <f t="shared" si="266"/>
        <v>1.216599999999963</v>
      </c>
      <c r="E1685" s="9">
        <v>-1000</v>
      </c>
      <c r="G1685" s="8">
        <f t="shared" si="267"/>
        <v>1.216599999999963</v>
      </c>
      <c r="H1685" s="9">
        <v>-1000</v>
      </c>
      <c r="J1685" s="8">
        <f t="shared" si="268"/>
        <v>1.2166</v>
      </c>
      <c r="K1685" s="9">
        <f>IF(J1685=N2,'Masse et Centrage'!$G$44,-1000)</f>
        <v>-1000</v>
      </c>
      <c r="L1685" s="9">
        <v>0</v>
      </c>
    </row>
    <row r="1686" spans="1:12" ht="15">
      <c r="A1686" s="8">
        <f t="shared" si="265"/>
        <v>1.216799999999963</v>
      </c>
      <c r="B1686" s="9">
        <f>'Masse et Centrage'!$G$44</f>
        <v>932</v>
      </c>
      <c r="D1686" s="8">
        <f t="shared" si="266"/>
        <v>1.216799999999963</v>
      </c>
      <c r="E1686" s="9">
        <v>-1000</v>
      </c>
      <c r="G1686" s="8">
        <f t="shared" si="267"/>
        <v>1.216799999999963</v>
      </c>
      <c r="H1686" s="9">
        <v>-1000</v>
      </c>
      <c r="J1686" s="8">
        <f t="shared" si="268"/>
        <v>1.2168</v>
      </c>
      <c r="K1686" s="9">
        <f>IF(J1686=N2,'Masse et Centrage'!$G$44,-1000)</f>
        <v>-1000</v>
      </c>
      <c r="L1686" s="9">
        <v>0</v>
      </c>
    </row>
    <row r="1687" spans="1:12" ht="15">
      <c r="A1687" s="8">
        <f t="shared" si="265"/>
        <v>1.216999999999963</v>
      </c>
      <c r="B1687" s="9">
        <f>'Masse et Centrage'!$G$44</f>
        <v>932</v>
      </c>
      <c r="D1687" s="8">
        <f t="shared" si="266"/>
        <v>1.216999999999963</v>
      </c>
      <c r="E1687" s="9">
        <v>-1000</v>
      </c>
      <c r="G1687" s="8">
        <f t="shared" si="267"/>
        <v>1.216999999999963</v>
      </c>
      <c r="H1687" s="9">
        <v>-1000</v>
      </c>
      <c r="J1687" s="8">
        <f t="shared" si="268"/>
        <v>1.217</v>
      </c>
      <c r="K1687" s="9">
        <f>IF(J1687=N2,'Masse et Centrage'!$G$44,-1000)</f>
        <v>-1000</v>
      </c>
      <c r="L1687" s="9">
        <v>0</v>
      </c>
    </row>
    <row r="1688" spans="1:12" ht="15">
      <c r="A1688" s="8">
        <f t="shared" si="265"/>
        <v>1.217199999999963</v>
      </c>
      <c r="B1688" s="9">
        <f>'Masse et Centrage'!$G$44</f>
        <v>932</v>
      </c>
      <c r="D1688" s="8">
        <f t="shared" si="266"/>
        <v>1.217199999999963</v>
      </c>
      <c r="E1688" s="9">
        <v>-1000</v>
      </c>
      <c r="G1688" s="8">
        <f t="shared" si="267"/>
        <v>1.217199999999963</v>
      </c>
      <c r="H1688" s="9">
        <v>-1000</v>
      </c>
      <c r="J1688" s="8">
        <f t="shared" si="268"/>
        <v>1.2172</v>
      </c>
      <c r="K1688" s="9">
        <f>IF(J1688=N2,'Masse et Centrage'!$G$44,-1000)</f>
        <v>-1000</v>
      </c>
      <c r="L1688" s="9">
        <v>0</v>
      </c>
    </row>
    <row r="1689" spans="1:12" ht="15">
      <c r="A1689" s="8">
        <f t="shared" si="265"/>
        <v>1.217399999999963</v>
      </c>
      <c r="B1689" s="9">
        <f>'Masse et Centrage'!$G$44</f>
        <v>932</v>
      </c>
      <c r="D1689" s="8">
        <f t="shared" si="266"/>
        <v>1.217399999999963</v>
      </c>
      <c r="E1689" s="9">
        <v>-1000</v>
      </c>
      <c r="G1689" s="8">
        <f t="shared" si="267"/>
        <v>1.217399999999963</v>
      </c>
      <c r="H1689" s="9">
        <v>-1000</v>
      </c>
      <c r="J1689" s="8">
        <f t="shared" si="268"/>
        <v>1.2174</v>
      </c>
      <c r="K1689" s="9">
        <f>IF(J1689=N2,'Masse et Centrage'!$G$44,-1000)</f>
        <v>-1000</v>
      </c>
      <c r="L1689" s="9">
        <v>0</v>
      </c>
    </row>
    <row r="1690" spans="1:12" ht="15">
      <c r="A1690" s="8">
        <f t="shared" si="265"/>
        <v>1.217599999999963</v>
      </c>
      <c r="B1690" s="9">
        <f>'Masse et Centrage'!$G$44</f>
        <v>932</v>
      </c>
      <c r="D1690" s="8">
        <f t="shared" si="266"/>
        <v>1.217599999999963</v>
      </c>
      <c r="E1690" s="9">
        <v>-1000</v>
      </c>
      <c r="G1690" s="8">
        <f t="shared" si="267"/>
        <v>1.217599999999963</v>
      </c>
      <c r="H1690" s="9">
        <v>-1000</v>
      </c>
      <c r="J1690" s="8">
        <f t="shared" si="268"/>
        <v>1.2176</v>
      </c>
      <c r="K1690" s="9">
        <f>IF(J1690=N2,'Masse et Centrage'!$G$44,-1000)</f>
        <v>-1000</v>
      </c>
      <c r="L1690" s="9">
        <v>0</v>
      </c>
    </row>
    <row r="1691" spans="1:12" ht="15">
      <c r="A1691" s="8">
        <f t="shared" si="265"/>
        <v>1.217799999999963</v>
      </c>
      <c r="B1691" s="9">
        <f>'Masse et Centrage'!$G$44</f>
        <v>932</v>
      </c>
      <c r="D1691" s="8">
        <f t="shared" si="266"/>
        <v>1.217799999999963</v>
      </c>
      <c r="E1691" s="9">
        <v>-1000</v>
      </c>
      <c r="G1691" s="8">
        <f t="shared" si="267"/>
        <v>1.217799999999963</v>
      </c>
      <c r="H1691" s="9">
        <v>-1000</v>
      </c>
      <c r="J1691" s="8">
        <f t="shared" si="268"/>
        <v>1.2178</v>
      </c>
      <c r="K1691" s="9">
        <f>IF(J1691=N2,'Masse et Centrage'!$G$44,-1000)</f>
        <v>-1000</v>
      </c>
      <c r="L1691" s="9">
        <v>0</v>
      </c>
    </row>
    <row r="1692" spans="1:12" ht="15">
      <c r="A1692" s="8">
        <f t="shared" si="265"/>
        <v>1.217999999999963</v>
      </c>
      <c r="B1692" s="9">
        <f>'Masse et Centrage'!$G$44</f>
        <v>932</v>
      </c>
      <c r="D1692" s="8">
        <f t="shared" si="266"/>
        <v>1.217999999999963</v>
      </c>
      <c r="E1692" s="9">
        <v>-1000</v>
      </c>
      <c r="G1692" s="8">
        <f t="shared" si="267"/>
        <v>1.217999999999963</v>
      </c>
      <c r="H1692" s="9">
        <v>-1000</v>
      </c>
      <c r="J1692" s="8">
        <f t="shared" si="268"/>
        <v>1.218</v>
      </c>
      <c r="K1692" s="9">
        <f>IF(J1692=N2,'Masse et Centrage'!$G$44,-1000)</f>
        <v>-1000</v>
      </c>
      <c r="L1692" s="9">
        <v>0</v>
      </c>
    </row>
    <row r="1693" spans="1:12" ht="15">
      <c r="A1693" s="8">
        <f t="shared" si="265"/>
        <v>1.2181999999999629</v>
      </c>
      <c r="B1693" s="9">
        <f>'Masse et Centrage'!$G$44</f>
        <v>932</v>
      </c>
      <c r="D1693" s="8">
        <f t="shared" si="266"/>
        <v>1.2181999999999629</v>
      </c>
      <c r="E1693" s="9">
        <v>-1000</v>
      </c>
      <c r="G1693" s="8">
        <f t="shared" si="267"/>
        <v>1.2181999999999629</v>
      </c>
      <c r="H1693" s="9">
        <v>-1000</v>
      </c>
      <c r="J1693" s="8">
        <f t="shared" si="268"/>
        <v>1.2182</v>
      </c>
      <c r="K1693" s="9">
        <f>IF(J1693=N2,'Masse et Centrage'!$G$44,-1000)</f>
        <v>-1000</v>
      </c>
      <c r="L1693" s="9">
        <v>0</v>
      </c>
    </row>
    <row r="1694" spans="1:12" ht="15">
      <c r="A1694" s="8">
        <f t="shared" si="265"/>
        <v>1.2183999999999628</v>
      </c>
      <c r="B1694" s="9">
        <f>'Masse et Centrage'!$G$44</f>
        <v>932</v>
      </c>
      <c r="D1694" s="8">
        <f t="shared" si="266"/>
        <v>1.2183999999999628</v>
      </c>
      <c r="E1694" s="9">
        <v>-1000</v>
      </c>
      <c r="G1694" s="8">
        <f t="shared" si="267"/>
        <v>1.2183999999999628</v>
      </c>
      <c r="H1694" s="9">
        <v>-1000</v>
      </c>
      <c r="J1694" s="8">
        <f t="shared" si="268"/>
        <v>1.2184</v>
      </c>
      <c r="K1694" s="9">
        <f>IF(J1694=N2,'Masse et Centrage'!$G$44,-1000)</f>
        <v>-1000</v>
      </c>
      <c r="L1694" s="9">
        <v>0</v>
      </c>
    </row>
    <row r="1695" spans="1:12" ht="15">
      <c r="A1695" s="8">
        <f t="shared" si="265"/>
        <v>1.2185999999999628</v>
      </c>
      <c r="B1695" s="9">
        <f>'Masse et Centrage'!$G$44</f>
        <v>932</v>
      </c>
      <c r="D1695" s="8">
        <f t="shared" si="266"/>
        <v>1.2185999999999628</v>
      </c>
      <c r="E1695" s="9">
        <v>-1000</v>
      </c>
      <c r="G1695" s="8">
        <f t="shared" si="267"/>
        <v>1.2185999999999628</v>
      </c>
      <c r="H1695" s="9">
        <v>-1000</v>
      </c>
      <c r="J1695" s="8">
        <f t="shared" si="268"/>
        <v>1.2186</v>
      </c>
      <c r="K1695" s="9">
        <f>IF(J1695=N2,'Masse et Centrage'!$G$44,-1000)</f>
        <v>-1000</v>
      </c>
      <c r="L1695" s="9">
        <v>0</v>
      </c>
    </row>
    <row r="1696" spans="1:12" ht="15">
      <c r="A1696" s="8">
        <f t="shared" si="265"/>
        <v>1.2187999999999628</v>
      </c>
      <c r="B1696" s="9">
        <f>'Masse et Centrage'!$G$44</f>
        <v>932</v>
      </c>
      <c r="D1696" s="8">
        <f t="shared" si="266"/>
        <v>1.2187999999999628</v>
      </c>
      <c r="E1696" s="9">
        <v>-1000</v>
      </c>
      <c r="G1696" s="8">
        <f t="shared" si="267"/>
        <v>1.2187999999999628</v>
      </c>
      <c r="H1696" s="9">
        <v>-1000</v>
      </c>
      <c r="J1696" s="8">
        <f t="shared" si="268"/>
        <v>1.2188</v>
      </c>
      <c r="K1696" s="9">
        <f>IF(J1696=N2,'Masse et Centrage'!$G$44,-1000)</f>
        <v>-1000</v>
      </c>
      <c r="L1696" s="9">
        <v>0</v>
      </c>
    </row>
    <row r="1697" spans="1:12" ht="15">
      <c r="A1697" s="8">
        <f t="shared" si="265"/>
        <v>1.2189999999999628</v>
      </c>
      <c r="B1697" s="9">
        <f>'Masse et Centrage'!$G$44</f>
        <v>932</v>
      </c>
      <c r="D1697" s="8">
        <f t="shared" si="266"/>
        <v>1.2189999999999628</v>
      </c>
      <c r="E1697" s="9">
        <v>-1000</v>
      </c>
      <c r="G1697" s="8">
        <f t="shared" si="267"/>
        <v>1.2189999999999628</v>
      </c>
      <c r="H1697" s="9">
        <v>-1000</v>
      </c>
      <c r="J1697" s="8">
        <f t="shared" si="268"/>
        <v>1.219</v>
      </c>
      <c r="K1697" s="9">
        <f>IF(J1697=N2,'Masse et Centrage'!$G$44,-1000)</f>
        <v>-1000</v>
      </c>
      <c r="L1697" s="9">
        <v>0</v>
      </c>
    </row>
    <row r="1698" spans="1:12" ht="15">
      <c r="A1698" s="8">
        <f t="shared" si="265"/>
        <v>1.2191999999999628</v>
      </c>
      <c r="B1698" s="9">
        <f>'Masse et Centrage'!$G$44</f>
        <v>932</v>
      </c>
      <c r="D1698" s="8">
        <f t="shared" si="266"/>
        <v>1.2191999999999628</v>
      </c>
      <c r="E1698" s="9">
        <v>-1000</v>
      </c>
      <c r="G1698" s="8">
        <f t="shared" si="267"/>
        <v>1.2191999999999628</v>
      </c>
      <c r="H1698" s="9">
        <v>-1000</v>
      </c>
      <c r="J1698" s="8">
        <f t="shared" si="268"/>
        <v>1.2192</v>
      </c>
      <c r="K1698" s="9">
        <f>IF(J1698=N2,'Masse et Centrage'!$G$44,-1000)</f>
        <v>-1000</v>
      </c>
      <c r="L1698" s="9">
        <v>0</v>
      </c>
    </row>
    <row r="1699" spans="1:12" ht="15">
      <c r="A1699" s="8">
        <f t="shared" si="265"/>
        <v>1.2193999999999627</v>
      </c>
      <c r="B1699" s="9">
        <f>'Masse et Centrage'!$G$44</f>
        <v>932</v>
      </c>
      <c r="D1699" s="8">
        <f t="shared" si="266"/>
        <v>1.2193999999999627</v>
      </c>
      <c r="E1699" s="9">
        <v>-1000</v>
      </c>
      <c r="G1699" s="8">
        <f t="shared" si="267"/>
        <v>1.2193999999999627</v>
      </c>
      <c r="H1699" s="9">
        <v>-1000</v>
      </c>
      <c r="J1699" s="8">
        <f t="shared" si="268"/>
        <v>1.2194</v>
      </c>
      <c r="K1699" s="9">
        <f>IF(J1699=N2,'Masse et Centrage'!$G$44,-1000)</f>
        <v>-1000</v>
      </c>
      <c r="L1699" s="9">
        <v>0</v>
      </c>
    </row>
    <row r="1700" spans="1:12" ht="15">
      <c r="A1700" s="8">
        <f t="shared" si="265"/>
        <v>1.2195999999999627</v>
      </c>
      <c r="B1700" s="9">
        <f>'Masse et Centrage'!$G$44</f>
        <v>932</v>
      </c>
      <c r="D1700" s="8">
        <f t="shared" si="266"/>
        <v>1.2195999999999627</v>
      </c>
      <c r="E1700" s="9">
        <v>-1000</v>
      </c>
      <c r="G1700" s="8">
        <f t="shared" si="267"/>
        <v>1.2195999999999627</v>
      </c>
      <c r="H1700" s="9">
        <v>-1000</v>
      </c>
      <c r="J1700" s="8">
        <f t="shared" si="268"/>
        <v>1.2196</v>
      </c>
      <c r="K1700" s="9">
        <f>IF(J1700=N2,'Masse et Centrage'!$G$44,-1000)</f>
        <v>-1000</v>
      </c>
      <c r="L1700" s="9">
        <v>0</v>
      </c>
    </row>
    <row r="1701" spans="1:12" ht="15">
      <c r="A1701" s="8">
        <f t="shared" si="265"/>
        <v>1.2197999999999627</v>
      </c>
      <c r="B1701" s="9">
        <f>'Masse et Centrage'!$G$44</f>
        <v>932</v>
      </c>
      <c r="D1701" s="8">
        <f t="shared" si="266"/>
        <v>1.2197999999999627</v>
      </c>
      <c r="E1701" s="9">
        <v>-1000</v>
      </c>
      <c r="G1701" s="8">
        <f t="shared" si="267"/>
        <v>1.2197999999999627</v>
      </c>
      <c r="H1701" s="9">
        <v>-1000</v>
      </c>
      <c r="J1701" s="8">
        <f t="shared" si="268"/>
        <v>1.2198</v>
      </c>
      <c r="K1701" s="9">
        <f>IF(J1701=N2,'Masse et Centrage'!$G$44,-1000)</f>
        <v>-1000</v>
      </c>
      <c r="L1701" s="9">
        <v>0</v>
      </c>
    </row>
    <row r="1702" spans="1:12" ht="15">
      <c r="A1702" s="8">
        <f t="shared" si="265"/>
        <v>1.2199999999999627</v>
      </c>
      <c r="B1702" s="9">
        <f>'Masse et Centrage'!$G$44</f>
        <v>932</v>
      </c>
      <c r="D1702" s="8">
        <f t="shared" si="266"/>
        <v>1.2199999999999627</v>
      </c>
      <c r="E1702" s="9">
        <v>-1000</v>
      </c>
      <c r="G1702" s="8">
        <f t="shared" si="267"/>
        <v>1.2199999999999627</v>
      </c>
      <c r="H1702" s="9">
        <v>-1000</v>
      </c>
      <c r="J1702" s="8">
        <f t="shared" si="268"/>
        <v>1.22</v>
      </c>
      <c r="K1702" s="9">
        <f>IF(J1702=N2,'Masse et Centrage'!$G$44,-1000)</f>
        <v>-1000</v>
      </c>
      <c r="L1702" s="9">
        <v>0</v>
      </c>
    </row>
    <row r="1703" spans="1:12" ht="15">
      <c r="A1703" s="12"/>
      <c r="B1703" s="13"/>
      <c r="D1703" s="12"/>
      <c r="E1703" s="13"/>
      <c r="G1703" s="12"/>
      <c r="H1703" s="13"/>
      <c r="J1703" s="12"/>
      <c r="K1703" s="13"/>
      <c r="L1703" s="9">
        <f>IF(OR(N2&lt;O2,N2&gt;P2),1,0)</f>
        <v>0</v>
      </c>
    </row>
    <row r="1704" ht="15">
      <c r="L1704" s="11">
        <f>SUM(L2:L1703)</f>
        <v>0</v>
      </c>
    </row>
  </sheetData>
  <mergeCells count="4">
    <mergeCell ref="A1:B1"/>
    <mergeCell ref="D1:E1"/>
    <mergeCell ref="G1:H1"/>
    <mergeCell ref="J1:K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Cpt Marc O'Cram</dc:creator>
  <cp:keywords/>
  <dc:description/>
  <cp:lastModifiedBy>Florian ROSE</cp:lastModifiedBy>
  <cp:lastPrinted>2010-07-31T10:31:52Z</cp:lastPrinted>
  <dcterms:created xsi:type="dcterms:W3CDTF">2010-07-28T17:46:18Z</dcterms:created>
  <dcterms:modified xsi:type="dcterms:W3CDTF">2015-11-24T19:17:22Z</dcterms:modified>
  <cp:category/>
  <cp:version/>
  <cp:contentType/>
  <cp:contentStatus/>
</cp:coreProperties>
</file>